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0515" windowHeight="5205" firstSheet="7" activeTab="12"/>
  </bookViews>
  <sheets>
    <sheet name="Welcome Back Tourn" sheetId="1" r:id="rId1"/>
    <sheet name="WB Potluck" sheetId="16" r:id="rId2"/>
    <sheet name="VO Invit" sheetId="8" r:id="rId3"/>
    <sheet name="Bfast at courts" sheetId="5" r:id="rId4"/>
    <sheet name="Dec Invit." sheetId="9" r:id="rId5"/>
    <sheet name="Christmas Party" sheetId="11" r:id="rId6"/>
    <sheet name="HMT playoff" sheetId="7" r:id="rId7"/>
    <sheet name="HMT" sheetId="13" r:id="rId8"/>
    <sheet name="Jan Invit tourn" sheetId="6" r:id="rId9"/>
    <sheet name="Valentines" sheetId="3" r:id="rId10"/>
    <sheet name="Feb Invit" sheetId="10" r:id="rId11"/>
    <sheet name="Can Am UTL" sheetId="14" r:id="rId12"/>
    <sheet name="Spring Fling A" sheetId="12" r:id="rId13"/>
    <sheet name="Farnsworth playoffs" sheetId="15" r:id="rId14"/>
    <sheet name="Leap Off" sheetId="17" r:id="rId15"/>
  </sheets>
  <definedNames>
    <definedName name="_xlnm.Print_Area" localSheetId="3">'Bfast at courts'!$A$1:$K$20</definedName>
    <definedName name="_xlnm.Print_Area" localSheetId="5">'Christmas Party'!$A$1:$L$77</definedName>
    <definedName name="_xlnm.Print_Area" localSheetId="10">'Feb Invit'!$A$1:$K$13</definedName>
    <definedName name="_xlnm.Print_Area" localSheetId="7">HMT!$A$1:$I$114</definedName>
    <definedName name="_xlnm.Print_Area" localSheetId="8">'Jan Invit tourn'!$A$1:$K$49</definedName>
    <definedName name="_xlnm.Print_Area" localSheetId="12">'Spring Fling A'!$A$1:$M$113</definedName>
    <definedName name="_xlnm.Print_Area" localSheetId="9">Valentines!$A$1:$L$32</definedName>
    <definedName name="_xlnm.Print_Area" localSheetId="2">'VO Invit'!$A$1:$L$33</definedName>
    <definedName name="_xlnm.Print_Area" localSheetId="0">'Welcome Back Tourn'!$A$1:$K$42</definedName>
    <definedName name="_xlnm.Print_Titles" localSheetId="5">'Christmas Party'!$1:$1</definedName>
    <definedName name="_xlnm.Print_Titles" localSheetId="13">'Farnsworth playoffs'!$1:$1</definedName>
    <definedName name="_xlnm.Print_Titles" localSheetId="8">'Jan Invit tourn'!$1:$1</definedName>
    <definedName name="_xlnm.Print_Titles" localSheetId="12">'Spring Fling A'!$1:$1</definedName>
  </definedNames>
  <calcPr calcId="125725" concurrentCalc="0"/>
</workbook>
</file>

<file path=xl/calcChain.xml><?xml version="1.0" encoding="utf-8"?>
<calcChain xmlns="http://schemas.openxmlformats.org/spreadsheetml/2006/main">
  <c r="I3" i="17"/>
  <c r="G3"/>
  <c r="G27" i="8"/>
  <c r="F28"/>
  <c r="G28"/>
  <c r="G30"/>
  <c r="I27"/>
  <c r="G72" i="11"/>
  <c r="I72"/>
  <c r="G105" i="12"/>
  <c r="G106"/>
  <c r="G110"/>
  <c r="J105"/>
  <c r="G99" i="13"/>
  <c r="I99"/>
  <c r="I102"/>
  <c r="I111"/>
  <c r="G106"/>
  <c r="I106"/>
  <c r="G104"/>
  <c r="I104"/>
  <c r="G94"/>
  <c r="G95"/>
  <c r="I95"/>
  <c r="G96"/>
  <c r="G97"/>
  <c r="I97"/>
  <c r="G93"/>
  <c r="I93"/>
  <c r="G92"/>
  <c r="G91"/>
  <c r="I91"/>
  <c r="G90"/>
  <c r="H114"/>
  <c r="I110"/>
  <c r="I109"/>
  <c r="I108"/>
  <c r="I107"/>
  <c r="I105"/>
  <c r="I103"/>
  <c r="I101"/>
  <c r="I100"/>
  <c r="I98"/>
  <c r="I96"/>
  <c r="I94"/>
  <c r="I92"/>
  <c r="F22" i="8"/>
  <c r="G22"/>
  <c r="G21"/>
  <c r="L94" i="12"/>
  <c r="L95"/>
  <c r="H90"/>
  <c r="G90"/>
  <c r="I90"/>
  <c r="I45" i="6"/>
  <c r="G48"/>
  <c r="G46"/>
  <c r="G45"/>
  <c r="G65" i="11"/>
  <c r="I65"/>
  <c r="I35" i="1"/>
  <c r="H38"/>
  <c r="G35"/>
  <c r="L86" i="12"/>
  <c r="G81"/>
  <c r="I81"/>
  <c r="G114" i="13"/>
  <c r="I90"/>
  <c r="I114"/>
  <c r="G24" i="8"/>
  <c r="I21"/>
  <c r="H35" i="13"/>
  <c r="H59"/>
  <c r="I58"/>
  <c r="I57"/>
  <c r="I56"/>
  <c r="G53"/>
  <c r="I53"/>
  <c r="G40"/>
  <c r="I40"/>
  <c r="G41"/>
  <c r="I41"/>
  <c r="G42"/>
  <c r="I42"/>
  <c r="G43"/>
  <c r="I43"/>
  <c r="G44"/>
  <c r="I44"/>
  <c r="G45"/>
  <c r="I45"/>
  <c r="G46"/>
  <c r="I46"/>
  <c r="G47"/>
  <c r="I47"/>
  <c r="G48"/>
  <c r="I48"/>
  <c r="G49"/>
  <c r="I49"/>
  <c r="G50"/>
  <c r="I50"/>
  <c r="G51"/>
  <c r="I51"/>
  <c r="G39"/>
  <c r="I39"/>
  <c r="I55"/>
  <c r="I54"/>
  <c r="I52"/>
  <c r="I59"/>
  <c r="G59"/>
  <c r="G9"/>
  <c r="G4"/>
  <c r="G5"/>
  <c r="G6"/>
  <c r="G7"/>
  <c r="G8"/>
  <c r="G10"/>
  <c r="G11"/>
  <c r="G12"/>
  <c r="G3"/>
  <c r="G14"/>
  <c r="I14"/>
  <c r="I74"/>
  <c r="I75"/>
  <c r="I85"/>
  <c r="I86"/>
  <c r="I73"/>
  <c r="I76"/>
  <c r="I77"/>
  <c r="I78"/>
  <c r="I79"/>
  <c r="I80"/>
  <c r="I81"/>
  <c r="I82"/>
  <c r="I83"/>
  <c r="I84"/>
  <c r="I65"/>
  <c r="I66"/>
  <c r="I67"/>
  <c r="I68"/>
  <c r="I69"/>
  <c r="I70"/>
  <c r="I71"/>
  <c r="I72"/>
  <c r="I64"/>
  <c r="H88"/>
  <c r="G88"/>
  <c r="I88"/>
  <c r="I35"/>
  <c r="G28"/>
  <c r="G27"/>
  <c r="G18"/>
  <c r="G19"/>
  <c r="G20"/>
  <c r="G21"/>
  <c r="G22"/>
  <c r="G23"/>
  <c r="G24"/>
  <c r="G25"/>
  <c r="G22" i="12"/>
  <c r="L26"/>
  <c r="G29" i="11"/>
  <c r="I29"/>
  <c r="G3"/>
  <c r="G19"/>
  <c r="I19"/>
  <c r="G36"/>
  <c r="I36"/>
  <c r="G55"/>
  <c r="I55"/>
  <c r="G3" i="3"/>
  <c r="G6"/>
  <c r="J3"/>
  <c r="G10"/>
  <c r="J10"/>
  <c r="G16" i="1"/>
  <c r="G15"/>
  <c r="G48" i="12"/>
  <c r="I48"/>
  <c r="F99"/>
  <c r="G99"/>
  <c r="J99"/>
  <c r="G9"/>
  <c r="G3"/>
  <c r="G101"/>
  <c r="J101"/>
  <c r="B18" i="13"/>
  <c r="B65"/>
  <c r="B17"/>
  <c r="B64"/>
  <c r="G17"/>
  <c r="B27" i="15"/>
  <c r="B13"/>
  <c r="B25"/>
  <c r="B11"/>
  <c r="B26"/>
  <c r="B12"/>
  <c r="B4"/>
  <c r="H9" i="14"/>
  <c r="B10"/>
  <c r="B11"/>
  <c r="B9"/>
  <c r="G10"/>
  <c r="G9"/>
  <c r="G12"/>
  <c r="G4"/>
  <c r="G3"/>
  <c r="B4" i="7"/>
  <c r="B3"/>
  <c r="L15" i="12"/>
  <c r="L16"/>
  <c r="G15"/>
  <c r="I15"/>
  <c r="G32"/>
  <c r="I32"/>
  <c r="L45"/>
  <c r="G41"/>
  <c r="I41"/>
  <c r="G55"/>
  <c r="I55"/>
  <c r="G65"/>
  <c r="I65"/>
  <c r="L77"/>
  <c r="L76"/>
  <c r="G73"/>
  <c r="G76"/>
  <c r="I73"/>
  <c r="G46" i="11"/>
  <c r="G49"/>
  <c r="I46"/>
  <c r="G11"/>
  <c r="I11"/>
  <c r="G7" i="6"/>
  <c r="H7"/>
  <c r="H27" i="3"/>
  <c r="G27"/>
  <c r="J27"/>
  <c r="G6" i="10"/>
  <c r="I3"/>
  <c r="G3"/>
  <c r="G9"/>
  <c r="I9"/>
  <c r="G16" i="8"/>
  <c r="G15"/>
  <c r="G18"/>
  <c r="I15"/>
  <c r="G11"/>
  <c r="G10"/>
  <c r="G13"/>
  <c r="I10"/>
  <c r="G33" i="6"/>
  <c r="G35"/>
  <c r="I33"/>
  <c r="G37"/>
  <c r="I3" i="9"/>
  <c r="G3"/>
  <c r="G8"/>
  <c r="I8"/>
  <c r="G11"/>
  <c r="I11"/>
  <c r="G3" i="8"/>
  <c r="I3"/>
  <c r="G15" i="6"/>
  <c r="I21"/>
  <c r="G21"/>
  <c r="G3"/>
  <c r="G21" i="3"/>
  <c r="J21"/>
  <c r="G9" i="5"/>
  <c r="I9"/>
  <c r="G13"/>
  <c r="G3"/>
  <c r="I3"/>
  <c r="G17"/>
  <c r="I17"/>
  <c r="H16" i="3"/>
  <c r="G16"/>
  <c r="G28" i="1"/>
  <c r="I28"/>
  <c r="G21"/>
  <c r="I21"/>
  <c r="G10"/>
  <c r="I10"/>
  <c r="G3"/>
  <c r="I3"/>
  <c r="G35" i="13"/>
  <c r="I22" i="12"/>
  <c r="I3" i="11"/>
  <c r="B17" i="15"/>
  <c r="B21"/>
  <c r="B5"/>
  <c r="B15"/>
  <c r="B3"/>
  <c r="B16"/>
  <c r="B20"/>
  <c r="G17" i="1"/>
  <c r="I15"/>
  <c r="G6" i="14"/>
  <c r="I3"/>
  <c r="I9"/>
  <c r="G40" i="6"/>
  <c r="I37"/>
  <c r="J16" i="3"/>
  <c r="I13" i="5"/>
</calcChain>
</file>

<file path=xl/sharedStrings.xml><?xml version="1.0" encoding="utf-8"?>
<sst xmlns="http://schemas.openxmlformats.org/spreadsheetml/2006/main" count="1234" uniqueCount="674">
  <si>
    <t>EVENT DETAIL</t>
  </si>
  <si>
    <t>DATE</t>
  </si>
  <si>
    <t>EVENT</t>
  </si>
  <si>
    <t>CHAIRPERSON</t>
  </si>
  <si>
    <t># TICKETS SOLD</t>
  </si>
  <si>
    <t>PRICE</t>
  </si>
  <si>
    <t>SALES</t>
  </si>
  <si>
    <t>TOTAL COST</t>
  </si>
  <si>
    <t>RETURNED TO CLUB</t>
  </si>
  <si>
    <t>MENU</t>
  </si>
  <si>
    <t>Don Foley</t>
  </si>
  <si>
    <t>Polly Kays</t>
  </si>
  <si>
    <t>Ruth Finch</t>
  </si>
  <si>
    <t>Tournament</t>
  </si>
  <si>
    <t>Welcome Back</t>
  </si>
  <si>
    <t>Arby's sandwiches</t>
  </si>
  <si>
    <t>fruit, chips, ice cream</t>
  </si>
  <si>
    <t xml:space="preserve"> 11/2/13</t>
  </si>
  <si>
    <t>Maureen Sharp</t>
  </si>
  <si>
    <t>sub sandwiches -- Bashas</t>
  </si>
  <si>
    <t>Veggie trays</t>
  </si>
  <si>
    <t>chips</t>
  </si>
  <si>
    <t>morning snacks</t>
  </si>
  <si>
    <t>TIME</t>
  </si>
  <si>
    <t>Deb Edwards</t>
  </si>
  <si>
    <t>9a-2p</t>
  </si>
  <si>
    <t>Albertson's Chicken</t>
  </si>
  <si>
    <t>potato chips</t>
  </si>
  <si>
    <t>cole slaw</t>
  </si>
  <si>
    <t>ice cream sundaes</t>
  </si>
  <si>
    <t>Carol Schroeder</t>
  </si>
  <si>
    <t>1/2 chicken bake</t>
  </si>
  <si>
    <t>caesar saad</t>
  </si>
  <si>
    <t>potato salad</t>
  </si>
  <si>
    <t>cookie</t>
  </si>
  <si>
    <t>ice cream bar</t>
  </si>
  <si>
    <t>Glenda Muckelt</t>
  </si>
  <si>
    <t>HOSTING TEAM</t>
  </si>
  <si>
    <t>3.5 Red</t>
  </si>
  <si>
    <t>Chicken and swiss rolls</t>
  </si>
  <si>
    <t>veggie platters</t>
  </si>
  <si>
    <t>pumpkin pies</t>
  </si>
  <si>
    <t>muffins and loaves</t>
  </si>
  <si>
    <t xml:space="preserve">  for morning</t>
  </si>
  <si>
    <t>2.0 Blue</t>
  </si>
  <si>
    <t>3.0 Blue</t>
  </si>
  <si>
    <t>2.0 White</t>
  </si>
  <si>
    <t>DATE (M-YR)</t>
  </si>
  <si>
    <t>Mixed Doubles</t>
  </si>
  <si>
    <t>Playoffs</t>
  </si>
  <si>
    <t>Barb Uram</t>
  </si>
  <si>
    <t>Sue Twyman</t>
  </si>
  <si>
    <t xml:space="preserve"> </t>
  </si>
  <si>
    <t>3.0 Red</t>
  </si>
  <si>
    <t>9a-12N</t>
  </si>
  <si>
    <t>Fruit, cheese, donuts</t>
  </si>
  <si>
    <t>salami, popcorn</t>
  </si>
  <si>
    <t>Valentines</t>
  </si>
  <si>
    <t>Maureen Brown</t>
  </si>
  <si>
    <t>Albertsons fried chicken</t>
  </si>
  <si>
    <t>Bashas donuts</t>
  </si>
  <si>
    <t>Frys cole slaw</t>
  </si>
  <si>
    <t>2.0 Red</t>
  </si>
  <si>
    <t>2016</t>
  </si>
  <si>
    <t>ice cream</t>
  </si>
  <si>
    <t>buns</t>
  </si>
  <si>
    <t>Barb Lane</t>
  </si>
  <si>
    <t>FOOD COST</t>
  </si>
  <si>
    <t>DECORA-TIONS / OTHER</t>
  </si>
  <si>
    <t>Spring Fling</t>
  </si>
  <si>
    <t>Sam Cottrell</t>
  </si>
  <si>
    <t>2.5 Blue</t>
  </si>
  <si>
    <t>3.0 White</t>
  </si>
  <si>
    <t>(not actual</t>
  </si>
  <si>
    <t>date)</t>
  </si>
  <si>
    <t>Post V.O.</t>
  </si>
  <si>
    <t>Phyllia Realson</t>
  </si>
  <si>
    <t>casserole, corn, pumpkin</t>
  </si>
  <si>
    <t xml:space="preserve">and caramel apple pies, </t>
  </si>
  <si>
    <t>roasted red potatoes</t>
  </si>
  <si>
    <t>Salad, pork loin, green bean</t>
  </si>
  <si>
    <t>mix of corn candy, peanuts</t>
  </si>
  <si>
    <t>and rice crackers</t>
  </si>
  <si>
    <t>not much detail</t>
  </si>
  <si>
    <t>unavailable</t>
  </si>
  <si>
    <t>11/12/11</t>
  </si>
  <si>
    <t>Gerry Colter/</t>
  </si>
  <si>
    <t>Barb Knutson</t>
  </si>
  <si>
    <t>Breakfast at the</t>
  </si>
  <si>
    <t>Courts</t>
  </si>
  <si>
    <t>Breakfast casseroles</t>
  </si>
  <si>
    <t>muffins, breads, pastries</t>
  </si>
  <si>
    <t>fruit, juice, coffee</t>
  </si>
  <si>
    <t>(casseroles paid back to</t>
  </si>
  <si>
    <t>those who cooked @ $5ea)</t>
  </si>
  <si>
    <t>Lori Jones</t>
  </si>
  <si>
    <t>2.5 Red</t>
  </si>
  <si>
    <t xml:space="preserve"> egg casseroles, breakfast</t>
  </si>
  <si>
    <t>meats, assorted fruit,</t>
  </si>
  <si>
    <t>pastries</t>
  </si>
  <si>
    <t>11/16/13</t>
  </si>
  <si>
    <t>11/22/14</t>
  </si>
  <si>
    <t>Breakfast in the</t>
  </si>
  <si>
    <t>park</t>
  </si>
  <si>
    <t>Gail Murphy</t>
  </si>
  <si>
    <t>casseroles, pumpkin rolls</t>
  </si>
  <si>
    <t>cinnamon cakes, fruit, vodka</t>
  </si>
  <si>
    <t>Sunny D</t>
  </si>
  <si>
    <t>11/17/12</t>
  </si>
  <si>
    <t>courts</t>
  </si>
  <si>
    <t>3.0 Green/ 3.5 Red</t>
  </si>
  <si>
    <t>fruit, juice, croissants, loaf cakes, cinnamon rolls, muffins, egg bakes.  Had too much food</t>
  </si>
  <si>
    <t>Pickles Tuell</t>
  </si>
  <si>
    <t>3/10/12</t>
  </si>
  <si>
    <t xml:space="preserve">Sub sandwiches, potato </t>
  </si>
  <si>
    <t>salad, chips, ice cream sandwiches,fruit, cheese, crackers, veggies, donuts, mini muffins</t>
  </si>
  <si>
    <t>2/11/12</t>
  </si>
  <si>
    <t>Diane Wright</t>
  </si>
  <si>
    <t xml:space="preserve">Chicken breasts, macaroni </t>
  </si>
  <si>
    <t xml:space="preserve">salad, rolls, chocolate cake, </t>
  </si>
  <si>
    <t xml:space="preserve">morning snack -- fruit, </t>
  </si>
  <si>
    <t>cheese</t>
  </si>
  <si>
    <t>crackers, veggies, dip,</t>
  </si>
  <si>
    <t>cheese, muffins, donuts</t>
  </si>
  <si>
    <t>2/12/11</t>
  </si>
  <si>
    <t>income</t>
  </si>
  <si>
    <t>Chicken, coleslaw, rolls, chocolate cake, assorted fruits, cheese/crackers, donuts, muffins</t>
  </si>
  <si>
    <t>Valentines Tournament</t>
  </si>
  <si>
    <t>3/10/07</t>
  </si>
  <si>
    <t>Maureen Wiebe</t>
  </si>
  <si>
    <t>8am-2</t>
  </si>
  <si>
    <t>Almost exact amt of food</t>
  </si>
  <si>
    <t>needed.</t>
  </si>
  <si>
    <t>Albertson Fried chicken</t>
  </si>
  <si>
    <t>coleslaw, potato salad,</t>
  </si>
  <si>
    <t>ice cream, fruit, donuts</t>
  </si>
  <si>
    <t>Jan in-park tourn</t>
  </si>
  <si>
    <t>S H Oakley</t>
  </si>
  <si>
    <t>3.5 White</t>
  </si>
  <si>
    <t>sub sandwiches (Papa Kelseys)</t>
  </si>
  <si>
    <t>assorted hips, cookies,</t>
  </si>
  <si>
    <t>coleslaw, lemonade, tea</t>
  </si>
  <si>
    <t>fruit, cinnamon rolls,</t>
  </si>
  <si>
    <t>coffee cakes</t>
  </si>
  <si>
    <t>3/2006</t>
  </si>
  <si>
    <t>Sharon Haugen</t>
  </si>
  <si>
    <t>donuts, muffins, bagels.</t>
  </si>
  <si>
    <t>fruit. Lunch - sub sandwich</t>
  </si>
  <si>
    <t>(Papa Kelsey) 50 ft cut 5 to</t>
  </si>
  <si>
    <t>a foot, chips, cookies, cole</t>
  </si>
  <si>
    <t>slaw</t>
  </si>
  <si>
    <t>8am-3</t>
  </si>
  <si>
    <t>Holiday Mixed</t>
  </si>
  <si>
    <t>Bev Latrace</t>
  </si>
  <si>
    <t>Cheese, crackers, fruit,</t>
  </si>
  <si>
    <t>muffins, cookies, popcorn</t>
  </si>
  <si>
    <t>VO Invitational</t>
  </si>
  <si>
    <t>Delores Grueber</t>
  </si>
  <si>
    <t>Chicken and cheese wraps</t>
  </si>
  <si>
    <t>potato salad, cookie/cracker</t>
  </si>
  <si>
    <t xml:space="preserve">packs, ice cream cups, </t>
  </si>
  <si>
    <t xml:space="preserve">veggies, fruit, loafs, </t>
  </si>
  <si>
    <t>donuts, tea</t>
  </si>
  <si>
    <t xml:space="preserve">Chicken bakes, Caesar </t>
  </si>
  <si>
    <t>salad, potato salad,</t>
  </si>
  <si>
    <t>cookies, muffins, cheese</t>
  </si>
  <si>
    <t>crackers, cinnamon rolls,</t>
  </si>
  <si>
    <t>strawberries</t>
  </si>
  <si>
    <t>Monte Vista</t>
  </si>
  <si>
    <t>Invitational</t>
  </si>
  <si>
    <t xml:space="preserve">Jill Zagar </t>
  </si>
  <si>
    <t>Pam Pelland</t>
  </si>
  <si>
    <t xml:space="preserve">Walking tacos, veggies, </t>
  </si>
  <si>
    <t xml:space="preserve">cookies, pecan tarts, </t>
  </si>
  <si>
    <t xml:space="preserve">various breakfast </t>
  </si>
  <si>
    <t>items -- cheese, donuts</t>
  </si>
  <si>
    <t>mufifins</t>
  </si>
  <si>
    <t>2.5 White</t>
  </si>
  <si>
    <t>Made lots of money???</t>
  </si>
  <si>
    <t>VO Trilogy</t>
  </si>
  <si>
    <t>Janet Vigland</t>
  </si>
  <si>
    <t>8-4:30</t>
  </si>
  <si>
    <t>Very little detail of cost</t>
  </si>
  <si>
    <t>Walking tacos, cream puffs</t>
  </si>
  <si>
    <t xml:space="preserve">crackers, cheese, peanut </t>
  </si>
  <si>
    <t>butter, celery, pretzels</t>
  </si>
  <si>
    <t>donuts, muffins, fruit</t>
  </si>
  <si>
    <t>loaves</t>
  </si>
  <si>
    <t>Combo Tournament</t>
  </si>
  <si>
    <t>Judy DeWald</t>
  </si>
  <si>
    <t>7am-4</t>
  </si>
  <si>
    <t>Nallys chili, green salad/</t>
  </si>
  <si>
    <t>fruit salad, taco chips and</t>
  </si>
  <si>
    <t xml:space="preserve">salsa, cheese cookies, </t>
  </si>
  <si>
    <t xml:space="preserve">brownies, </t>
  </si>
  <si>
    <t>Leisure World</t>
  </si>
  <si>
    <t>Carriage Manor</t>
  </si>
  <si>
    <t>Donna @ 1100</t>
  </si>
  <si>
    <t>Includes $74 food sold</t>
  </si>
  <si>
    <t>Heather Shute</t>
  </si>
  <si>
    <t>3.5 Green</t>
  </si>
  <si>
    <t>Add'l income $36 included</t>
  </si>
  <si>
    <t xml:space="preserve">cheese, fruts, muffins, </t>
  </si>
  <si>
    <t>donuts, crackers</t>
  </si>
  <si>
    <t>Arby's beef on a bun</t>
  </si>
  <si>
    <t>coleslaw</t>
  </si>
  <si>
    <t>ice cream cups</t>
  </si>
  <si>
    <t>coleslaw, popcorn</t>
  </si>
  <si>
    <t>Sharon Olson</t>
  </si>
  <si>
    <t>Robbie Bowers</t>
  </si>
  <si>
    <t>Sharon Jacobus</t>
  </si>
  <si>
    <t>8a-2</t>
  </si>
  <si>
    <t>Fruit,carrots, cheese,</t>
  </si>
  <si>
    <t>crackers, popcorn mix</t>
  </si>
  <si>
    <t>muffins, pizza, caesar</t>
  </si>
  <si>
    <t>salad, brownie bites,</t>
  </si>
  <si>
    <t>Hershey chocolate</t>
  </si>
  <si>
    <t>`12/5/15</t>
  </si>
  <si>
    <t>VDO Invitational</t>
  </si>
  <si>
    <t>Diane Hudson</t>
  </si>
  <si>
    <t>4.0 team</t>
  </si>
  <si>
    <t>pizza, brownies, fruit</t>
  </si>
  <si>
    <t>veggies, snacks, salad</t>
  </si>
  <si>
    <t xml:space="preserve">Greenfield </t>
  </si>
  <si>
    <t>Sue Oakley</t>
  </si>
  <si>
    <t>3.5 Blue</t>
  </si>
  <si>
    <t>$45 not detailed</t>
  </si>
  <si>
    <t>Arby's, piotato salad,</t>
  </si>
  <si>
    <t>carrots, skinny cow ice</t>
  </si>
  <si>
    <t>cream, fruit, donuts</t>
  </si>
  <si>
    <t>Add'l income</t>
  </si>
  <si>
    <t>In Park</t>
  </si>
  <si>
    <t>add'l income</t>
  </si>
  <si>
    <t>Carol Murray</t>
  </si>
  <si>
    <t xml:space="preserve">Colleen </t>
  </si>
  <si>
    <t>Peterson</t>
  </si>
  <si>
    <t>Fried chicken</t>
  </si>
  <si>
    <t>coleslaw, veggies, ice</t>
  </si>
  <si>
    <t>cream cups, fruit, bagels</t>
  </si>
  <si>
    <t>muffins, cin. Buns,</t>
  </si>
  <si>
    <t>cheese, crackers</t>
  </si>
  <si>
    <t>Greenfield</t>
  </si>
  <si>
    <t>Addl income</t>
  </si>
  <si>
    <t>donuts, muffins, cinnamon</t>
  </si>
  <si>
    <t xml:space="preserve">bites, fruit, cheese, </t>
  </si>
  <si>
    <t>crackers. Arbys beef on bun,</t>
  </si>
  <si>
    <t>homemade, granola bars</t>
  </si>
  <si>
    <t>potato salad, banana loaf--</t>
  </si>
  <si>
    <t>3/4/17</t>
  </si>
  <si>
    <t>Breakfast - rolls, bagels,</t>
  </si>
  <si>
    <t>fruit, veggies, cream</t>
  </si>
  <si>
    <t>lunch- baked potato bar</t>
  </si>
  <si>
    <t>2/11/17</t>
  </si>
  <si>
    <t>Jae Crandall</t>
  </si>
  <si>
    <t>6-2:30</t>
  </si>
  <si>
    <t>Fried chicken, coleslaw</t>
  </si>
  <si>
    <t>rolls, choc covered straw-</t>
  </si>
  <si>
    <t xml:space="preserve">berries, salad, cookies, </t>
  </si>
  <si>
    <t>boiled eggs, fruit, donuts</t>
  </si>
  <si>
    <t>cinnamon rolls</t>
  </si>
  <si>
    <t>Trilogy Venture out</t>
  </si>
  <si>
    <t>Lee Coates</t>
  </si>
  <si>
    <t>8am-4</t>
  </si>
  <si>
    <t>Pulled pork, rolls</t>
  </si>
  <si>
    <t>chips, cookies, muffins</t>
  </si>
  <si>
    <t>fruit, veggies, bagels</t>
  </si>
  <si>
    <t>and cream cheese,</t>
  </si>
  <si>
    <t>cheese and crackers</t>
  </si>
  <si>
    <t>A Christmas</t>
  </si>
  <si>
    <t>Carol</t>
  </si>
  <si>
    <t>3.5 green</t>
  </si>
  <si>
    <t>Mid West Meats</t>
  </si>
  <si>
    <t>Band</t>
  </si>
  <si>
    <t>Office/startup supplies</t>
  </si>
  <si>
    <t>UPS</t>
  </si>
  <si>
    <t>Napkins</t>
  </si>
  <si>
    <t>Table cloths</t>
  </si>
  <si>
    <t>Decorations</t>
  </si>
  <si>
    <t>draw prizes</t>
  </si>
  <si>
    <t>(5 @$20</t>
  </si>
  <si>
    <t>Vendors and services</t>
  </si>
  <si>
    <t>Detail of costs</t>
  </si>
  <si>
    <t>Christmas Party</t>
  </si>
  <si>
    <t>and White</t>
  </si>
  <si>
    <t>adjust income</t>
  </si>
  <si>
    <t>Band-- Fairlanes</t>
  </si>
  <si>
    <t>tableware, snacks</t>
  </si>
  <si>
    <t>ticket printing</t>
  </si>
  <si>
    <t>Misc</t>
  </si>
  <si>
    <t>2017</t>
  </si>
  <si>
    <t>and Blue</t>
  </si>
  <si>
    <t>glazed carrots, red</t>
  </si>
  <si>
    <t>potatoes, garden salad</t>
  </si>
  <si>
    <t>cake and popcorn</t>
  </si>
  <si>
    <t>DJ</t>
  </si>
  <si>
    <t>Chicken Cordon Bleu</t>
  </si>
  <si>
    <t>caterer</t>
  </si>
  <si>
    <t>caterer staff</t>
  </si>
  <si>
    <t>prizes</t>
  </si>
  <si>
    <t>supplies, dinner ware</t>
  </si>
  <si>
    <t>and dessert</t>
  </si>
  <si>
    <t>50/50</t>
  </si>
  <si>
    <t>salad sale</t>
  </si>
  <si>
    <t>Food:</t>
  </si>
  <si>
    <t>Minon Cloutier</t>
  </si>
  <si>
    <t>NOTE:  3 additional complementary tickets.</t>
  </si>
  <si>
    <t>Music</t>
  </si>
  <si>
    <t>Food</t>
  </si>
  <si>
    <t>printing</t>
  </si>
  <si>
    <t>tablecloths</t>
  </si>
  <si>
    <t>munchies</t>
  </si>
  <si>
    <t>cash door prizes</t>
  </si>
  <si>
    <t>refunds</t>
  </si>
  <si>
    <t>Colleen</t>
  </si>
  <si>
    <t>Petersen</t>
  </si>
  <si>
    <t>2.5 Green</t>
  </si>
  <si>
    <t>plates, napkins,etc</t>
  </si>
  <si>
    <t>pop, bags, creamer</t>
  </si>
  <si>
    <t>helium</t>
  </si>
  <si>
    <t>gift certificates</t>
  </si>
  <si>
    <t>door prizes</t>
  </si>
  <si>
    <t>Midwest Meats</t>
  </si>
  <si>
    <t>NOTE:  15 additional complementary tickets.</t>
  </si>
  <si>
    <t>Food Joe's Real BBQ</t>
  </si>
  <si>
    <t>Linda Hohn</t>
  </si>
  <si>
    <t>Music-Diversified Sound</t>
  </si>
  <si>
    <t>Printing</t>
  </si>
  <si>
    <t>Donna Lesko</t>
  </si>
  <si>
    <t>Door prizes</t>
  </si>
  <si>
    <t>tablecloths, snacks</t>
  </si>
  <si>
    <t xml:space="preserve">  tableware</t>
  </si>
  <si>
    <t>Marie McDougal</t>
  </si>
  <si>
    <t>NOTE:  10 additional complementary tickets.</t>
  </si>
  <si>
    <t>(people like bartenders, DJ, Chris Langdon team)</t>
  </si>
  <si>
    <t>peanuts</t>
  </si>
  <si>
    <t>nut cups, coasters</t>
  </si>
  <si>
    <t>supplies</t>
  </si>
  <si>
    <t>Caterer (198 x $13)</t>
  </si>
  <si>
    <t>tennis kitchen provided</t>
  </si>
  <si>
    <t>tea</t>
  </si>
  <si>
    <t>Parmesan  herb chicken</t>
  </si>
  <si>
    <t>Caesar salad</t>
  </si>
  <si>
    <t>southwest corn medley</t>
  </si>
  <si>
    <t>french rolls/butter</t>
  </si>
  <si>
    <t>cinnamon bread pudding</t>
  </si>
  <si>
    <t>NOTE:  Caterer provided table ware</t>
  </si>
  <si>
    <t>Ann McLeod</t>
  </si>
  <si>
    <t>Linda Gorder</t>
  </si>
  <si>
    <t>Classic Cuisine</t>
  </si>
  <si>
    <t>Glazed pork chops</t>
  </si>
  <si>
    <t>tossed salad</t>
  </si>
  <si>
    <t>honey sage mixed veggies</t>
  </si>
  <si>
    <t>lemon dream cake</t>
  </si>
  <si>
    <t>Deb Schoeberl</t>
  </si>
  <si>
    <t>Taco in a bag</t>
  </si>
  <si>
    <t>fruit</t>
  </si>
  <si>
    <t>muffins</t>
  </si>
  <si>
    <t>assorted donuts/muffins</t>
  </si>
  <si>
    <t>Klondike bars</t>
  </si>
  <si>
    <t>popsicles</t>
  </si>
  <si>
    <t>foil products and ice</t>
  </si>
  <si>
    <t>Star Dillabaugh</t>
  </si>
  <si>
    <t>Barb Loftness</t>
  </si>
  <si>
    <t>3.5 Whte</t>
  </si>
  <si>
    <t xml:space="preserve">fruit, veggies, rolls, </t>
  </si>
  <si>
    <t>crackers, donuts, peanut</t>
  </si>
  <si>
    <t>butter</t>
  </si>
  <si>
    <t>Can Am</t>
  </si>
  <si>
    <t xml:space="preserve">Under the </t>
  </si>
  <si>
    <t>Lights</t>
  </si>
  <si>
    <t>decorations - $57</t>
  </si>
  <si>
    <t>Arby sandwiches, Slaw - $237</t>
  </si>
  <si>
    <t>snacks - $142.54</t>
  </si>
  <si>
    <t>Jodi Sanders</t>
  </si>
  <si>
    <t>(Sale of snacks)</t>
  </si>
  <si>
    <t>hard to read the</t>
  </si>
  <si>
    <t>receipts</t>
  </si>
  <si>
    <t>Louise Rancourt</t>
  </si>
  <si>
    <t>Cheese kand crackers,</t>
  </si>
  <si>
    <t>muffins, loaf cakes</t>
  </si>
  <si>
    <t>celery and peanut butter</t>
  </si>
  <si>
    <t>popcorn</t>
  </si>
  <si>
    <t>Elaine Stitt</t>
  </si>
  <si>
    <t>and</t>
  </si>
  <si>
    <t>Veggies and dip, fruit,</t>
  </si>
  <si>
    <t>mixed muffins</t>
  </si>
  <si>
    <t>Farnsworth</t>
  </si>
  <si>
    <t>Stars</t>
  </si>
  <si>
    <t>Muffins, cookies, fruit</t>
  </si>
  <si>
    <t>cheese, coffee cakes</t>
  </si>
  <si>
    <t>8-Man playoff</t>
  </si>
  <si>
    <t>Marlene Kangas</t>
  </si>
  <si>
    <t>fruit, cheese and crackers</t>
  </si>
  <si>
    <t>cookies</t>
  </si>
  <si>
    <t>coffee, tea, lemonade</t>
  </si>
  <si>
    <t>3.0 B</t>
  </si>
  <si>
    <t>chips and salsa</t>
  </si>
  <si>
    <t>cinnamon bites</t>
  </si>
  <si>
    <t>breads</t>
  </si>
  <si>
    <t>lemonade, coffee</t>
  </si>
  <si>
    <t xml:space="preserve">Holiday Mixed </t>
  </si>
  <si>
    <t>SPRING FLING EVENT DETAIL</t>
  </si>
  <si>
    <t>Albertson's fried chicken</t>
  </si>
  <si>
    <t>fruit, celer, peanut</t>
  </si>
  <si>
    <t>butter, cheese, crackers</t>
  </si>
  <si>
    <t>bagels, cream cheese</t>
  </si>
  <si>
    <t xml:space="preserve">cinnamon rolls, </t>
  </si>
  <si>
    <t xml:space="preserve">  potatoes, mushroom</t>
  </si>
  <si>
    <t xml:space="preserve"> green bean almondine</t>
  </si>
  <si>
    <t>herb buttered rosemary</t>
  </si>
  <si>
    <t>to the above or maybe these are an additional special event.</t>
  </si>
  <si>
    <t>WELCOME BACK EVENT DETAIL</t>
  </si>
  <si>
    <t>NOTE:  Number of tickets sold had to be calculated as no number of tickets sold</t>
  </si>
  <si>
    <t>was documented</t>
  </si>
  <si>
    <t>Additional income</t>
  </si>
  <si>
    <t>VALENTINE TOURNAMENT EVENT DETAIL</t>
  </si>
  <si>
    <t>JANUARY INVITATIONALS EVENT DETAIL</t>
  </si>
  <si>
    <t>NOTE:  No details of the cost are documented</t>
  </si>
  <si>
    <t>stated 165 @5 with income $782.</t>
  </si>
  <si>
    <t>Adjusted accordingly</t>
  </si>
  <si>
    <t>Stated Served 320 meals???</t>
  </si>
  <si>
    <t xml:space="preserve">  </t>
  </si>
  <si>
    <t>BREAKFAST AT THE COURTS EVENT DETAIL</t>
  </si>
  <si>
    <t>FEBRUARY INVITATIONALS EVENT DETAIL</t>
  </si>
  <si>
    <t>DECEMBER INVITATIONALS EVENT DETAIL</t>
  </si>
  <si>
    <t>NOVEMBER INVITATIONALS EVENT DETAILS</t>
  </si>
  <si>
    <t>HOLIDAY MIXED TOURNAMENT PLAYOFFS EVENT DETAIL</t>
  </si>
  <si>
    <t>CAN AM TOURNAMENT (UNDER THE LIGHTS) EVENT DETAIL</t>
  </si>
  <si>
    <t>poPcorn, pretzels</t>
  </si>
  <si>
    <t>FARNSWORTH PLAYOFF EVENT DETAIL</t>
  </si>
  <si>
    <t>SVE Doubles</t>
  </si>
  <si>
    <t>Donna Kozak</t>
  </si>
  <si>
    <t>Fruit, caramel, eggs</t>
  </si>
  <si>
    <t>popcorn, crackers</t>
  </si>
  <si>
    <t xml:space="preserve">chex mix, salami, </t>
  </si>
  <si>
    <t>coffee cakes, cinnamon</t>
  </si>
  <si>
    <t>rolls, variety loaf</t>
  </si>
  <si>
    <t>cheese, cookies</t>
  </si>
  <si>
    <t>Christmas Banquet</t>
  </si>
  <si>
    <t>Helium</t>
  </si>
  <si>
    <t>Bar set up</t>
  </si>
  <si>
    <t>Christmas Dinner</t>
  </si>
  <si>
    <t>4.0</t>
  </si>
  <si>
    <t>12/06/14</t>
  </si>
  <si>
    <t>$7 tickets are dance only</t>
  </si>
  <si>
    <t>Cakes</t>
  </si>
  <si>
    <t>snacks and tableware</t>
  </si>
  <si>
    <t>tablecloths, batteries</t>
  </si>
  <si>
    <t>Ticket printing</t>
  </si>
  <si>
    <t>Ugly sweater prizes</t>
  </si>
  <si>
    <t>Miscellaneous</t>
  </si>
  <si>
    <t>12/13/12</t>
  </si>
  <si>
    <t>Games</t>
  </si>
  <si>
    <t>mashed potatoes</t>
  </si>
  <si>
    <t>veggie salad</t>
  </si>
  <si>
    <t>cooked carrots, corn</t>
  </si>
  <si>
    <t>rolls, green bean</t>
  </si>
  <si>
    <t>casserole, coffee</t>
  </si>
  <si>
    <t>lemonade</t>
  </si>
  <si>
    <t>12/8/11</t>
  </si>
  <si>
    <t>Peg Ranous</t>
  </si>
  <si>
    <t>Basil tomato chicken</t>
  </si>
  <si>
    <t>potatoes au grautin</t>
  </si>
  <si>
    <t>caesar salad</t>
  </si>
  <si>
    <t>fruit medley</t>
  </si>
  <si>
    <t>mixed veggies</t>
  </si>
  <si>
    <t>caramel choc brownies</t>
  </si>
  <si>
    <t>coffee, tea, rolls</t>
  </si>
  <si>
    <t xml:space="preserve"> Classic Cuisine</t>
  </si>
  <si>
    <t>12/10/09</t>
  </si>
  <si>
    <t>Clive MacRaild</t>
  </si>
  <si>
    <t>3.5 Orange</t>
  </si>
  <si>
    <t>Taylor Rays</t>
  </si>
  <si>
    <t>Band-Road Runner</t>
  </si>
  <si>
    <t>Sound man</t>
  </si>
  <si>
    <t>Tossed salad</t>
  </si>
  <si>
    <t>pot roast</t>
  </si>
  <si>
    <t>herbed roasted chicken</t>
  </si>
  <si>
    <t>green beans</t>
  </si>
  <si>
    <t>bread pudding</t>
  </si>
  <si>
    <t>chocolate cake</t>
  </si>
  <si>
    <t>CHRISTMAS BANQUET EVENT DETAIL</t>
  </si>
  <si>
    <t>Diana Tenney</t>
  </si>
  <si>
    <t>prizes, tickets, gratuity</t>
  </si>
  <si>
    <t>Sharon Smith</t>
  </si>
  <si>
    <t>ticket supplies</t>
  </si>
  <si>
    <t>Bar tender</t>
  </si>
  <si>
    <t xml:space="preserve">paper products, </t>
  </si>
  <si>
    <t xml:space="preserve">  tableware, candy</t>
  </si>
  <si>
    <t>Band Bobby &amp;Carlotta</t>
  </si>
  <si>
    <t>citrus herb chicken</t>
  </si>
  <si>
    <t>parsley potatoes</t>
  </si>
  <si>
    <t>rolls</t>
  </si>
  <si>
    <t>2015</t>
  </si>
  <si>
    <t xml:space="preserve">    Taco Salad Meals</t>
  </si>
  <si>
    <t xml:space="preserve">    Turkey Wrap Meals</t>
  </si>
  <si>
    <t xml:space="preserve">    Pizza (slice)</t>
  </si>
  <si>
    <t xml:space="preserve">    Pizza (whole pie)</t>
  </si>
  <si>
    <t xml:space="preserve">    Soup Meals</t>
  </si>
  <si>
    <t xml:space="preserve">    Salad Meals</t>
  </si>
  <si>
    <t xml:space="preserve">    McMuffins</t>
  </si>
  <si>
    <t xml:space="preserve">    Burritos</t>
  </si>
  <si>
    <t xml:space="preserve">    50 cent tickets</t>
  </si>
  <si>
    <t xml:space="preserve">    Ice Cream</t>
  </si>
  <si>
    <t xml:space="preserve">    Donuts</t>
  </si>
  <si>
    <t>Bonita Wilford</t>
  </si>
  <si>
    <t>ITEM SOLD</t>
  </si>
  <si>
    <t>Final sales of unused</t>
  </si>
  <si>
    <t xml:space="preserve">  items</t>
  </si>
  <si>
    <t>SALES BY ITEM</t>
  </si>
  <si>
    <t>tax</t>
  </si>
  <si>
    <t>Gifts for drawing</t>
  </si>
  <si>
    <t>Val Jesky</t>
  </si>
  <si>
    <t xml:space="preserve">    Sloppy Joe Meals</t>
  </si>
  <si>
    <t xml:space="preserve">    Taco  Meals</t>
  </si>
  <si>
    <t xml:space="preserve">    Hamburger Meals</t>
  </si>
  <si>
    <t xml:space="preserve">    Sausage McMuffins</t>
  </si>
  <si>
    <t xml:space="preserve">   ** 50 cent tickets</t>
  </si>
  <si>
    <t xml:space="preserve">    Fritters</t>
  </si>
  <si>
    <t xml:space="preserve">    Bear Claws</t>
  </si>
  <si>
    <t xml:space="preserve">    Specialty</t>
  </si>
  <si>
    <t xml:space="preserve">    Coffee</t>
  </si>
  <si>
    <t xml:space="preserve">    Ice cream (on court)</t>
  </si>
  <si>
    <t>Final sales of unused items</t>
  </si>
  <si>
    <t>Pop and water sales</t>
  </si>
  <si>
    <t xml:space="preserve">  hot cocoa, candy, fruit</t>
  </si>
  <si>
    <t xml:space="preserve">    Total Donuts/specialties</t>
  </si>
  <si>
    <t xml:space="preserve">  Tax</t>
  </si>
  <si>
    <t xml:space="preserve">  Supplies</t>
  </si>
  <si>
    <t>Note:  Excludes</t>
  </si>
  <si>
    <t>water and pop</t>
  </si>
  <si>
    <t>Note:  Incudes water and pop</t>
  </si>
  <si>
    <t>KITCHEN CHAIRPERSON</t>
  </si>
  <si>
    <t>Pulled Pork Meals</t>
  </si>
  <si>
    <t>Turkey Wrap Meals</t>
  </si>
  <si>
    <t>Pulled Pork Sandwiches</t>
  </si>
  <si>
    <t xml:space="preserve">Turkey Wraps </t>
  </si>
  <si>
    <t>Vegan Wrap Meals</t>
  </si>
  <si>
    <t>Soup</t>
  </si>
  <si>
    <t>Hot Dog Meals</t>
  </si>
  <si>
    <t>Hot Dogs</t>
  </si>
  <si>
    <t>50 cent tickets</t>
  </si>
  <si>
    <t>Final Sales of unused items</t>
  </si>
  <si>
    <t>Small boxed eclairs</t>
  </si>
  <si>
    <t xml:space="preserve">  Hot cocoa</t>
  </si>
  <si>
    <t xml:space="preserve">  Fruit</t>
  </si>
  <si>
    <t>Not sure why the following two inserted documents were named "Spring Fling" as we have more complete documents for each year.  Maybe these are additonal costs</t>
  </si>
  <si>
    <t>Plus 4 complimentary tickets</t>
  </si>
  <si>
    <t>Southwest Surfers</t>
  </si>
  <si>
    <t>Draw prize (wine)</t>
  </si>
  <si>
    <t>Tickets, plates, cutlery</t>
  </si>
  <si>
    <t xml:space="preserve">  flowers</t>
  </si>
  <si>
    <t xml:space="preserve"> ?</t>
  </si>
  <si>
    <t>4.0 VP1 Red</t>
  </si>
  <si>
    <t>Plus other income</t>
  </si>
  <si>
    <t>Total Income</t>
  </si>
  <si>
    <t>Chicken Swiss wraps</t>
  </si>
  <si>
    <t>veggie trays</t>
  </si>
  <si>
    <t>cream puffs, muffins</t>
  </si>
  <si>
    <t>chocolates</t>
  </si>
  <si>
    <t>dill pickles</t>
  </si>
  <si>
    <t>5-7pm</t>
  </si>
  <si>
    <t>Judy Gamble</t>
  </si>
  <si>
    <t>Welcome Back Potluck</t>
  </si>
  <si>
    <t>4.0 White</t>
  </si>
  <si>
    <t>Total  cost was for tablecloths and table decorations -- fall theme</t>
  </si>
  <si>
    <t>Wendy Anderson</t>
  </si>
  <si>
    <t>Silver Bells</t>
  </si>
  <si>
    <t>Midwestern Meats</t>
  </si>
  <si>
    <t>Dollar Tree</t>
  </si>
  <si>
    <t>Frys</t>
  </si>
  <si>
    <t>Fairlanes</t>
  </si>
  <si>
    <t>Staples</t>
  </si>
  <si>
    <t>Walmart</t>
  </si>
  <si>
    <t>Dollar Tree, Wamart, etc</t>
  </si>
  <si>
    <t>Turkey dinners</t>
  </si>
  <si>
    <t>Woodstock</t>
  </si>
  <si>
    <t>Leisure World &amp;</t>
  </si>
  <si>
    <t>Bev Smith</t>
  </si>
  <si>
    <t>Other</t>
  </si>
  <si>
    <t>Income</t>
  </si>
  <si>
    <t xml:space="preserve">Baked potatoes, chili, cucumber </t>
  </si>
  <si>
    <t>salad, and ice cream cups.</t>
  </si>
  <si>
    <t>Delores Anderson</t>
  </si>
  <si>
    <t>2.5 R</t>
  </si>
  <si>
    <t>Cost for dinner rolls/butter</t>
  </si>
  <si>
    <t>Michele Walters</t>
  </si>
  <si>
    <t>Cost for spiral ham</t>
  </si>
  <si>
    <t>There are summaries avaiable to read with details of preparation for event and location.  Good information to start with each year</t>
  </si>
  <si>
    <t>tablecloths, table decorations</t>
  </si>
  <si>
    <t>Stored in shed for future use</t>
  </si>
  <si>
    <t>THEME / TIME</t>
  </si>
  <si>
    <t xml:space="preserve">Denim &amp; </t>
  </si>
  <si>
    <t>Diamonds</t>
  </si>
  <si>
    <t>Renae Bullerman</t>
  </si>
  <si>
    <t>Plus 1 complimentary ticket</t>
  </si>
  <si>
    <t>Eight Track -- band</t>
  </si>
  <si>
    <t>Raffle prizes</t>
  </si>
  <si>
    <t>Supplies</t>
  </si>
  <si>
    <t>menu unavailable</t>
  </si>
  <si>
    <t xml:space="preserve">Profit from the event </t>
  </si>
  <si>
    <t>(ticket sales minus expenses)</t>
  </si>
  <si>
    <t>was given back to members</t>
  </si>
  <si>
    <t>as raffled money.</t>
  </si>
  <si>
    <t>No signature</t>
  </si>
  <si>
    <t>Chicken bake -- 80</t>
  </si>
  <si>
    <t>Donuts</t>
  </si>
  <si>
    <t>Salad, crackers, muffins</t>
  </si>
  <si>
    <t>2018</t>
  </si>
  <si>
    <t xml:space="preserve">    Chicken Wrap Meals</t>
  </si>
  <si>
    <t>Tax</t>
  </si>
  <si>
    <t>Supplies (non stock items)</t>
  </si>
  <si>
    <t>*Pop and water</t>
  </si>
  <si>
    <t>Extras</t>
  </si>
  <si>
    <t>Loss</t>
  </si>
  <si>
    <t xml:space="preserve">(Ice cream sales were down </t>
  </si>
  <si>
    <t>by $50-80 from prior two</t>
  </si>
  <si>
    <t>years.  Missed budgeted profit.)</t>
  </si>
  <si>
    <t>3/6/20</t>
  </si>
  <si>
    <t xml:space="preserve">Spring Fling </t>
  </si>
  <si>
    <t>Waikiki Wind Up</t>
  </si>
  <si>
    <t>Jan Allan</t>
  </si>
  <si>
    <t>4.0  White and 1.5</t>
  </si>
  <si>
    <t>Rebate</t>
  </si>
  <si>
    <t>from</t>
  </si>
  <si>
    <t>Christmas</t>
  </si>
  <si>
    <t>TOTAL:</t>
  </si>
  <si>
    <t>Famous Dave's Ribs</t>
  </si>
  <si>
    <t>Thadeus Rose</t>
  </si>
  <si>
    <t>No detail</t>
  </si>
  <si>
    <t>Pulled Chicken on bun</t>
  </si>
  <si>
    <t>2 ribs</t>
  </si>
  <si>
    <t>baked beans</t>
  </si>
  <si>
    <t>(plates/cutlery supplied)</t>
  </si>
  <si>
    <t>Costco brownies made by</t>
  </si>
  <si>
    <t>20 pieces)</t>
  </si>
  <si>
    <t xml:space="preserve">11 ladies (9x13 pan -- </t>
  </si>
  <si>
    <t>Italian Night</t>
  </si>
  <si>
    <t>Deb Morton</t>
  </si>
  <si>
    <t>4.0 Red</t>
  </si>
  <si>
    <t>Donation</t>
  </si>
  <si>
    <t>?</t>
  </si>
  <si>
    <t>Lasagna</t>
  </si>
  <si>
    <t>garlic bread</t>
  </si>
  <si>
    <t>salad</t>
  </si>
  <si>
    <t>red velvet cake</t>
  </si>
  <si>
    <t>Fat Willy's</t>
  </si>
  <si>
    <t>Cake/Candy</t>
  </si>
  <si>
    <t>Appies</t>
  </si>
  <si>
    <t>Photo booth</t>
  </si>
  <si>
    <t>Band-- Donny Grub</t>
  </si>
  <si>
    <t>VENDOR</t>
  </si>
  <si>
    <t>AMOUNT</t>
  </si>
  <si>
    <t>Arby's</t>
  </si>
  <si>
    <t>185 beef sandwiches</t>
  </si>
  <si>
    <t>Costco</t>
  </si>
  <si>
    <t>Eggs, cheese, crackers</t>
  </si>
  <si>
    <t>fruit, veggies, chips</t>
  </si>
  <si>
    <t>Winco</t>
  </si>
  <si>
    <t>Smart &amp; Final</t>
  </si>
  <si>
    <t>coleslaw, dressing, popcorn</t>
  </si>
  <si>
    <t>Bonita bought chips for</t>
  </si>
  <si>
    <t>HMT</t>
  </si>
  <si>
    <t>LEAP OFF TOURNAMENT EVENT DETAIL</t>
  </si>
  <si>
    <t>Leap Off</t>
  </si>
  <si>
    <t>chips,crackers,melons</t>
  </si>
  <si>
    <t>coleslaw,dressing,popcorn</t>
  </si>
  <si>
    <t xml:space="preserve">  candy</t>
  </si>
  <si>
    <t>RanchMarket</t>
  </si>
  <si>
    <t>veggies,fruit</t>
  </si>
  <si>
    <t>ice cream,cheese</t>
  </si>
  <si>
    <t>Bashas</t>
  </si>
  <si>
    <t>donuts,cookies,sweets</t>
  </si>
  <si>
    <t>108 beef sandwiches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</si>
</sst>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/>
    <xf numFmtId="44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166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6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0" fontId="0" fillId="0" borderId="0" xfId="0" applyAlignment="1"/>
    <xf numFmtId="164" fontId="0" fillId="0" borderId="0" xfId="1" applyNumberFormat="1" applyFo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7" fontId="0" fillId="0" borderId="0" xfId="1" applyNumberFormat="1" applyFon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left" wrapText="1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11" xfId="1" applyNumberFormat="1" applyFont="1" applyBorder="1" applyAlignment="1">
      <alignment horizontal="center"/>
    </xf>
    <xf numFmtId="44" fontId="0" fillId="0" borderId="0" xfId="1" applyFont="1" applyAlignment="1">
      <alignment horizontal="center" wrapText="1"/>
    </xf>
    <xf numFmtId="44" fontId="0" fillId="0" borderId="0" xfId="1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1" applyNumberFormat="1" applyFont="1" applyBorder="1" applyAlignment="1">
      <alignment horizontal="center"/>
    </xf>
    <xf numFmtId="4" fontId="0" fillId="0" borderId="0" xfId="1" applyNumberFormat="1" applyFont="1" applyBorder="1"/>
    <xf numFmtId="4" fontId="0" fillId="0" borderId="0" xfId="1" applyNumberFormat="1" applyFont="1"/>
    <xf numFmtId="4" fontId="0" fillId="0" borderId="0" xfId="1" applyNumberFormat="1" applyFont="1" applyBorder="1" applyAlignment="1">
      <alignment horizontal="center" wrapText="1"/>
    </xf>
    <xf numFmtId="4" fontId="0" fillId="0" borderId="5" xfId="1" applyNumberFormat="1" applyFont="1" applyBorder="1" applyAlignment="1">
      <alignment horizontal="center" wrapText="1"/>
    </xf>
    <xf numFmtId="4" fontId="0" fillId="0" borderId="5" xfId="1" applyNumberFormat="1" applyFont="1" applyBorder="1"/>
    <xf numFmtId="4" fontId="0" fillId="0" borderId="5" xfId="1" applyNumberFormat="1" applyFont="1" applyBorder="1" applyAlignment="1">
      <alignment horizontal="center"/>
    </xf>
    <xf numFmtId="4" fontId="0" fillId="0" borderId="2" xfId="1" applyNumberFormat="1" applyFont="1" applyBorder="1"/>
    <xf numFmtId="4" fontId="0" fillId="0" borderId="3" xfId="1" applyNumberFormat="1" applyFont="1" applyBorder="1"/>
    <xf numFmtId="4" fontId="7" fillId="0" borderId="5" xfId="1" applyNumberFormat="1" applyFont="1" applyBorder="1"/>
    <xf numFmtId="4" fontId="0" fillId="0" borderId="9" xfId="1" applyNumberFormat="1" applyFont="1" applyBorder="1" applyAlignment="1">
      <alignment horizontal="center" wrapText="1"/>
    </xf>
    <xf numFmtId="4" fontId="0" fillId="0" borderId="10" xfId="1" applyNumberFormat="1" applyFont="1" applyBorder="1" applyAlignment="1">
      <alignment horizontal="center" wrapText="1"/>
    </xf>
    <xf numFmtId="44" fontId="0" fillId="0" borderId="0" xfId="1" applyFont="1" applyBorder="1"/>
    <xf numFmtId="44" fontId="0" fillId="0" borderId="5" xfId="1" applyFont="1" applyBorder="1"/>
    <xf numFmtId="44" fontId="0" fillId="0" borderId="2" xfId="1" applyFont="1" applyBorder="1"/>
    <xf numFmtId="44" fontId="0" fillId="0" borderId="3" xfId="1" applyFont="1" applyBorder="1"/>
    <xf numFmtId="44" fontId="0" fillId="0" borderId="0" xfId="1" applyFont="1" applyBorder="1" applyAlignment="1">
      <alignment horizontal="center"/>
    </xf>
    <xf numFmtId="44" fontId="0" fillId="0" borderId="0" xfId="1" applyFont="1" applyBorder="1" applyAlignment="1">
      <alignment horizontal="center" wrapText="1"/>
    </xf>
    <xf numFmtId="44" fontId="0" fillId="0" borderId="1" xfId="1" applyFont="1" applyBorder="1"/>
    <xf numFmtId="44" fontId="0" fillId="0" borderId="9" xfId="1" applyFont="1" applyBorder="1" applyAlignment="1">
      <alignment horizontal="center"/>
    </xf>
    <xf numFmtId="44" fontId="0" fillId="0" borderId="9" xfId="1" applyFont="1" applyBorder="1" applyAlignment="1">
      <alignment horizontal="center" wrapText="1"/>
    </xf>
    <xf numFmtId="44" fontId="0" fillId="0" borderId="7" xfId="1" applyFont="1" applyBorder="1"/>
    <xf numFmtId="44" fontId="0" fillId="0" borderId="0" xfId="1" applyFont="1" applyBorder="1" applyAlignment="1">
      <alignment horizontal="right"/>
    </xf>
    <xf numFmtId="44" fontId="0" fillId="0" borderId="1" xfId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6" fillId="0" borderId="13" xfId="0" applyFont="1" applyBorder="1"/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49" fontId="6" fillId="0" borderId="1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16" xfId="0" applyBorder="1"/>
    <xf numFmtId="0" fontId="0" fillId="0" borderId="15" xfId="0" applyBorder="1" applyAlignment="1">
      <alignment horizontal="left"/>
    </xf>
    <xf numFmtId="164" fontId="0" fillId="0" borderId="0" xfId="1" applyNumberFormat="1" applyFont="1" applyBorder="1"/>
    <xf numFmtId="49" fontId="0" fillId="0" borderId="15" xfId="0" applyNumberFormat="1" applyBorder="1" applyAlignment="1">
      <alignment horizontal="left"/>
    </xf>
    <xf numFmtId="44" fontId="0" fillId="0" borderId="0" xfId="1" applyNumberFormat="1" applyFont="1" applyBorder="1" applyAlignment="1">
      <alignment horizontal="left" indent="2"/>
    </xf>
    <xf numFmtId="164" fontId="0" fillId="0" borderId="0" xfId="1" applyNumberFormat="1" applyFont="1" applyBorder="1" applyAlignment="1">
      <alignment horizontal="center" wrapText="1"/>
    </xf>
    <xf numFmtId="0" fontId="0" fillId="0" borderId="16" xfId="0" applyBorder="1" applyAlignment="1">
      <alignment vertical="top" wrapText="1"/>
    </xf>
    <xf numFmtId="164" fontId="0" fillId="0" borderId="0" xfId="0" applyNumberFormat="1"/>
    <xf numFmtId="44" fontId="0" fillId="0" borderId="0" xfId="1" applyNumberFormat="1" applyFont="1" applyAlignment="1">
      <alignment horizontal="center" wrapText="1"/>
    </xf>
    <xf numFmtId="44" fontId="0" fillId="0" borderId="0" xfId="0" applyNumberFormat="1"/>
    <xf numFmtId="164" fontId="0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sqref="A1:K1"/>
    </sheetView>
  </sheetViews>
  <sheetFormatPr defaultRowHeight="15"/>
  <cols>
    <col min="1" max="1" width="10.7109375" style="16" bestFit="1" customWidth="1"/>
    <col min="2" max="2" width="16.85546875" customWidth="1"/>
    <col min="3" max="3" width="14.5703125" bestFit="1" customWidth="1"/>
    <col min="4" max="4" width="8.85546875" style="4" customWidth="1"/>
    <col min="5" max="5" width="9.140625" style="2"/>
    <col min="6" max="6" width="9.28515625" style="3" bestFit="1" customWidth="1"/>
    <col min="7" max="8" width="10" style="3" bestFit="1" customWidth="1"/>
    <col min="9" max="10" width="10.28515625" style="3" customWidth="1"/>
    <col min="11" max="11" width="23.5703125" customWidth="1"/>
  </cols>
  <sheetData>
    <row r="1" spans="1:11">
      <c r="A1" s="84" t="s">
        <v>411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45">
      <c r="A2" s="16" t="s">
        <v>1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23</v>
      </c>
      <c r="K2" t="s">
        <v>9</v>
      </c>
    </row>
    <row r="3" spans="1:11" ht="30">
      <c r="A3" s="20">
        <v>40488</v>
      </c>
      <c r="B3" t="s">
        <v>14</v>
      </c>
      <c r="C3" t="s">
        <v>10</v>
      </c>
      <c r="D3" s="4" t="s">
        <v>46</v>
      </c>
      <c r="E3" s="2">
        <v>163</v>
      </c>
      <c r="F3" s="3">
        <v>5</v>
      </c>
      <c r="G3" s="3">
        <f>E3*F3</f>
        <v>815</v>
      </c>
      <c r="H3" s="3">
        <v>501</v>
      </c>
      <c r="I3" s="3">
        <f>G3-H3</f>
        <v>314</v>
      </c>
      <c r="K3" t="s">
        <v>15</v>
      </c>
    </row>
    <row r="4" spans="1:11">
      <c r="B4" t="s">
        <v>13</v>
      </c>
      <c r="C4" t="s">
        <v>11</v>
      </c>
      <c r="K4" t="s">
        <v>16</v>
      </c>
    </row>
    <row r="5" spans="1:11">
      <c r="C5" t="s">
        <v>12</v>
      </c>
    </row>
    <row r="6" spans="1:11">
      <c r="A6" s="16">
        <v>2011</v>
      </c>
      <c r="B6" t="s">
        <v>83</v>
      </c>
      <c r="E6" s="6"/>
    </row>
    <row r="7" spans="1:11">
      <c r="E7" s="6"/>
    </row>
    <row r="8" spans="1:11">
      <c r="A8" s="16">
        <v>2012</v>
      </c>
      <c r="B8" t="s">
        <v>84</v>
      </c>
      <c r="E8" s="6"/>
    </row>
    <row r="10" spans="1:11">
      <c r="A10" s="20" t="s">
        <v>17</v>
      </c>
      <c r="B10" t="s">
        <v>14</v>
      </c>
      <c r="C10" t="s">
        <v>18</v>
      </c>
      <c r="D10" s="4" t="s">
        <v>45</v>
      </c>
      <c r="E10" s="2">
        <v>120</v>
      </c>
      <c r="F10" s="3">
        <v>5</v>
      </c>
      <c r="G10" s="3">
        <f>E10*F10</f>
        <v>600</v>
      </c>
      <c r="H10" s="3">
        <v>490.96</v>
      </c>
      <c r="I10" s="3">
        <f>G10-H10</f>
        <v>109.04000000000002</v>
      </c>
      <c r="K10" t="s">
        <v>19</v>
      </c>
    </row>
    <row r="11" spans="1:11">
      <c r="B11" t="s">
        <v>13</v>
      </c>
      <c r="K11" t="s">
        <v>20</v>
      </c>
    </row>
    <row r="12" spans="1:11">
      <c r="K12" t="s">
        <v>21</v>
      </c>
    </row>
    <row r="13" spans="1:11">
      <c r="K13" t="s">
        <v>22</v>
      </c>
    </row>
    <row r="15" spans="1:11">
      <c r="A15" s="20">
        <v>41951</v>
      </c>
      <c r="B15" t="s">
        <v>231</v>
      </c>
      <c r="C15" t="s">
        <v>24</v>
      </c>
      <c r="D15" s="2" t="s">
        <v>38</v>
      </c>
      <c r="E15" s="2">
        <v>167</v>
      </c>
      <c r="F15" s="3">
        <v>5</v>
      </c>
      <c r="G15" s="3">
        <f>E15*F15</f>
        <v>835</v>
      </c>
      <c r="H15" s="3">
        <v>762.99</v>
      </c>
      <c r="I15" s="3">
        <f>G17-H15</f>
        <v>126.00999999999999</v>
      </c>
      <c r="J15" s="3" t="s">
        <v>25</v>
      </c>
      <c r="K15" t="s">
        <v>26</v>
      </c>
    </row>
    <row r="16" spans="1:11" ht="17.25">
      <c r="B16" t="s">
        <v>13</v>
      </c>
      <c r="E16" s="2">
        <v>9</v>
      </c>
      <c r="F16" s="3">
        <v>6</v>
      </c>
      <c r="G16" s="13">
        <f>E16*F16</f>
        <v>54</v>
      </c>
      <c r="K16" t="s">
        <v>27</v>
      </c>
    </row>
    <row r="17" spans="1:11">
      <c r="G17" s="3">
        <f>G15+G16</f>
        <v>889</v>
      </c>
      <c r="K17" t="s">
        <v>28</v>
      </c>
    </row>
    <row r="18" spans="1:11">
      <c r="K18" t="s">
        <v>29</v>
      </c>
    </row>
    <row r="19" spans="1:11">
      <c r="K19" t="s">
        <v>22</v>
      </c>
    </row>
    <row r="20" spans="1:11">
      <c r="A20" s="22"/>
      <c r="E20" s="6"/>
    </row>
    <row r="21" spans="1:11">
      <c r="A21" s="20">
        <v>42325</v>
      </c>
      <c r="B21" t="s">
        <v>14</v>
      </c>
      <c r="C21" t="s">
        <v>30</v>
      </c>
      <c r="D21" s="4" t="s">
        <v>44</v>
      </c>
      <c r="E21" s="2">
        <v>142</v>
      </c>
      <c r="F21" s="3">
        <v>5</v>
      </c>
      <c r="G21" s="3">
        <f>E21*F21</f>
        <v>710</v>
      </c>
      <c r="H21" s="3">
        <v>519.24</v>
      </c>
      <c r="I21" s="3">
        <f>G21-H21</f>
        <v>190.76</v>
      </c>
      <c r="K21" t="s">
        <v>31</v>
      </c>
    </row>
    <row r="22" spans="1:11">
      <c r="B22" t="s">
        <v>13</v>
      </c>
      <c r="K22" t="s">
        <v>32</v>
      </c>
    </row>
    <row r="23" spans="1:11">
      <c r="K23" t="s">
        <v>33</v>
      </c>
    </row>
    <row r="24" spans="1:11">
      <c r="K24" t="s">
        <v>34</v>
      </c>
    </row>
    <row r="25" spans="1:11">
      <c r="K25" t="s">
        <v>35</v>
      </c>
    </row>
    <row r="26" spans="1:11">
      <c r="K26" t="s">
        <v>22</v>
      </c>
    </row>
    <row r="28" spans="1:11">
      <c r="A28" s="20">
        <v>43050</v>
      </c>
      <c r="B28" t="s">
        <v>14</v>
      </c>
      <c r="C28" t="s">
        <v>36</v>
      </c>
      <c r="D28" s="4" t="s">
        <v>38</v>
      </c>
      <c r="E28" s="2">
        <v>161</v>
      </c>
      <c r="F28" s="3">
        <v>5</v>
      </c>
      <c r="G28" s="3">
        <f>E28*F28</f>
        <v>805</v>
      </c>
      <c r="H28" s="3">
        <v>559.92999999999995</v>
      </c>
      <c r="I28" s="3">
        <f>G28-H28</f>
        <v>245.07000000000005</v>
      </c>
      <c r="J28" s="3" t="s">
        <v>151</v>
      </c>
      <c r="K28" t="s">
        <v>39</v>
      </c>
    </row>
    <row r="29" spans="1:11">
      <c r="B29" t="s">
        <v>13</v>
      </c>
      <c r="K29" t="s">
        <v>40</v>
      </c>
    </row>
    <row r="30" spans="1:11">
      <c r="C30" t="s">
        <v>412</v>
      </c>
      <c r="K30" t="s">
        <v>33</v>
      </c>
    </row>
    <row r="31" spans="1:11">
      <c r="C31" t="s">
        <v>413</v>
      </c>
      <c r="K31" t="s">
        <v>41</v>
      </c>
    </row>
    <row r="32" spans="1:11">
      <c r="K32" t="s">
        <v>42</v>
      </c>
    </row>
    <row r="33" spans="1:11">
      <c r="K33" t="s">
        <v>43</v>
      </c>
    </row>
    <row r="35" spans="1:11" ht="30">
      <c r="A35" s="20">
        <v>43414</v>
      </c>
      <c r="B35" t="s">
        <v>14</v>
      </c>
      <c r="C35" t="s">
        <v>552</v>
      </c>
      <c r="D35" s="4" t="s">
        <v>553</v>
      </c>
      <c r="E35" s="52">
        <v>165</v>
      </c>
      <c r="F35" s="3">
        <v>5</v>
      </c>
      <c r="G35" s="3">
        <f>E35*F35</f>
        <v>825</v>
      </c>
      <c r="H35" s="3">
        <v>528</v>
      </c>
      <c r="I35" s="3">
        <f>G35-H35+H37</f>
        <v>325</v>
      </c>
      <c r="J35" s="3" t="s">
        <v>151</v>
      </c>
      <c r="K35" t="s">
        <v>556</v>
      </c>
    </row>
    <row r="36" spans="1:11">
      <c r="B36" t="s">
        <v>13</v>
      </c>
      <c r="E36" s="52"/>
      <c r="K36" t="s">
        <v>557</v>
      </c>
    </row>
    <row r="37" spans="1:11">
      <c r="C37" t="s">
        <v>554</v>
      </c>
      <c r="E37" s="52"/>
      <c r="H37" s="53">
        <v>28</v>
      </c>
      <c r="K37" t="s">
        <v>558</v>
      </c>
    </row>
    <row r="38" spans="1:11">
      <c r="C38" t="s">
        <v>555</v>
      </c>
      <c r="E38" s="52"/>
      <c r="H38" s="3">
        <f>SUM(H35:H37)</f>
        <v>556</v>
      </c>
      <c r="K38" t="s">
        <v>559</v>
      </c>
    </row>
    <row r="39" spans="1:11">
      <c r="E39" s="52"/>
      <c r="K39" t="s">
        <v>355</v>
      </c>
    </row>
    <row r="40" spans="1:11">
      <c r="E40" s="52"/>
      <c r="K40" t="s">
        <v>33</v>
      </c>
    </row>
    <row r="41" spans="1:11">
      <c r="E41" s="52"/>
      <c r="K41" t="s">
        <v>560</v>
      </c>
    </row>
    <row r="42" spans="1:11">
      <c r="E42" s="52"/>
    </row>
    <row r="43" spans="1:11">
      <c r="A43" s="20" t="s">
        <v>52</v>
      </c>
    </row>
  </sheetData>
  <mergeCells count="1">
    <mergeCell ref="A1:K1"/>
  </mergeCells>
  <printOptions gridLines="1"/>
  <pageMargins left="0.7" right="0.7" top="0.33" bottom="0.28000000000000003" header="0.3" footer="0.3"/>
  <pageSetup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14" sqref="H14"/>
    </sheetView>
  </sheetViews>
  <sheetFormatPr defaultRowHeight="15"/>
  <cols>
    <col min="1" max="1" width="10.7109375" style="8" bestFit="1" customWidth="1"/>
    <col min="2" max="2" width="16.85546875" customWidth="1"/>
    <col min="3" max="3" width="14.5703125" bestFit="1" customWidth="1"/>
    <col min="4" max="4" width="8.85546875" style="4" customWidth="1"/>
    <col min="5" max="5" width="9.140625" style="2"/>
    <col min="6" max="6" width="9.28515625" style="3" bestFit="1" customWidth="1"/>
    <col min="7" max="8" width="10" style="3" bestFit="1" customWidth="1"/>
    <col min="9" max="9" width="10" style="3" customWidth="1"/>
    <col min="10" max="11" width="10.28515625" style="3" customWidth="1"/>
    <col min="12" max="12" width="23.5703125" customWidth="1"/>
    <col min="13" max="13" width="20.7109375" customWidth="1"/>
  </cols>
  <sheetData>
    <row r="1" spans="1:12">
      <c r="A1" s="84" t="s">
        <v>415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45">
      <c r="A2" s="8" t="s">
        <v>1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67</v>
      </c>
      <c r="I2" s="5" t="s">
        <v>68</v>
      </c>
      <c r="J2" s="5" t="s">
        <v>8</v>
      </c>
      <c r="K2" s="5" t="s">
        <v>23</v>
      </c>
      <c r="L2" t="s">
        <v>9</v>
      </c>
    </row>
    <row r="3" spans="1:12" s="18" customFormat="1" ht="60">
      <c r="A3" s="25" t="s">
        <v>124</v>
      </c>
      <c r="B3" s="10" t="s">
        <v>127</v>
      </c>
      <c r="C3" s="18" t="s">
        <v>18</v>
      </c>
      <c r="D3" s="4" t="s">
        <v>44</v>
      </c>
      <c r="E3" s="6">
        <v>188</v>
      </c>
      <c r="F3" s="3">
        <v>5</v>
      </c>
      <c r="G3" s="3">
        <f>((E3*F3)+(E4*F4))</f>
        <v>1006</v>
      </c>
      <c r="H3" s="3">
        <v>803</v>
      </c>
      <c r="I3" s="3" t="s">
        <v>52</v>
      </c>
      <c r="J3" s="3">
        <f>G6-H3</f>
        <v>216</v>
      </c>
      <c r="K3" s="3"/>
      <c r="L3" s="10" t="s">
        <v>126</v>
      </c>
    </row>
    <row r="4" spans="1:12">
      <c r="B4" t="s">
        <v>52</v>
      </c>
      <c r="E4" s="6">
        <v>11</v>
      </c>
      <c r="F4" s="3">
        <v>6</v>
      </c>
    </row>
    <row r="5" spans="1:12" ht="17.25">
      <c r="D5" s="6" t="s">
        <v>414</v>
      </c>
      <c r="E5" s="6"/>
      <c r="G5" s="13">
        <v>13</v>
      </c>
    </row>
    <row r="6" spans="1:12">
      <c r="D6" s="6"/>
      <c r="E6" s="6"/>
      <c r="G6" s="3">
        <f>G3+G5</f>
        <v>1019</v>
      </c>
    </row>
    <row r="7" spans="1:12">
      <c r="E7" s="6"/>
    </row>
    <row r="8" spans="1:12">
      <c r="L8" t="s">
        <v>64</v>
      </c>
    </row>
    <row r="10" spans="1:12">
      <c r="A10" s="8" t="s">
        <v>116</v>
      </c>
      <c r="B10" t="s">
        <v>57</v>
      </c>
      <c r="C10" t="s">
        <v>117</v>
      </c>
      <c r="D10" s="4" t="s">
        <v>45</v>
      </c>
      <c r="E10" s="2">
        <v>184</v>
      </c>
      <c r="F10" s="3">
        <v>5.0090000000000003</v>
      </c>
      <c r="G10" s="3">
        <f>((E10*F10)+(E11*F11))</f>
        <v>1004.8560000000001</v>
      </c>
      <c r="H10" s="3">
        <v>752</v>
      </c>
      <c r="I10" s="3" t="s">
        <v>52</v>
      </c>
      <c r="J10" s="3">
        <f>G10-H10</f>
        <v>252.85600000000011</v>
      </c>
      <c r="L10" t="s">
        <v>118</v>
      </c>
    </row>
    <row r="11" spans="1:12">
      <c r="B11" t="s">
        <v>13</v>
      </c>
      <c r="E11" s="2">
        <v>13</v>
      </c>
      <c r="F11" s="3">
        <v>6.4</v>
      </c>
      <c r="I11" s="3" t="s">
        <v>52</v>
      </c>
      <c r="L11" t="s">
        <v>119</v>
      </c>
    </row>
    <row r="12" spans="1:12">
      <c r="E12" s="6" t="s">
        <v>52</v>
      </c>
      <c r="G12" s="24" t="s">
        <v>52</v>
      </c>
      <c r="L12" t="s">
        <v>120</v>
      </c>
    </row>
    <row r="13" spans="1:12">
      <c r="E13" s="6" t="s">
        <v>52</v>
      </c>
      <c r="G13" s="3" t="s">
        <v>52</v>
      </c>
      <c r="L13" t="s">
        <v>122</v>
      </c>
    </row>
    <row r="14" spans="1:12">
      <c r="E14" s="6" t="s">
        <v>52</v>
      </c>
      <c r="F14" s="11" t="s">
        <v>52</v>
      </c>
      <c r="G14" s="3" t="s">
        <v>52</v>
      </c>
      <c r="L14" t="s">
        <v>123</v>
      </c>
    </row>
    <row r="15" spans="1:12">
      <c r="F15" s="3" t="s">
        <v>52</v>
      </c>
    </row>
    <row r="16" spans="1:12">
      <c r="A16" s="8">
        <v>2015</v>
      </c>
      <c r="B16" t="s">
        <v>57</v>
      </c>
      <c r="C16" t="s">
        <v>58</v>
      </c>
      <c r="D16" s="4" t="s">
        <v>62</v>
      </c>
      <c r="E16" s="2">
        <v>167</v>
      </c>
      <c r="F16" s="3">
        <v>5</v>
      </c>
      <c r="G16" s="3">
        <f>E16*F16</f>
        <v>835</v>
      </c>
      <c r="H16" s="3">
        <f>25.51+12.98+8.27+44.75+38.34+35.92+500.21</f>
        <v>665.98</v>
      </c>
      <c r="J16" s="3">
        <f>G16-H16</f>
        <v>169.01999999999998</v>
      </c>
      <c r="K16" s="3" t="s">
        <v>25</v>
      </c>
      <c r="L16" t="s">
        <v>59</v>
      </c>
    </row>
    <row r="17" spans="1:12">
      <c r="B17" t="s">
        <v>13</v>
      </c>
      <c r="L17" t="s">
        <v>27</v>
      </c>
    </row>
    <row r="18" spans="1:12">
      <c r="L18" t="s">
        <v>60</v>
      </c>
    </row>
    <row r="19" spans="1:12">
      <c r="L19" t="s">
        <v>61</v>
      </c>
    </row>
    <row r="21" spans="1:12">
      <c r="A21" s="8" t="s">
        <v>63</v>
      </c>
      <c r="B21" t="s">
        <v>57</v>
      </c>
      <c r="C21" t="s">
        <v>66</v>
      </c>
      <c r="D21" s="4" t="s">
        <v>62</v>
      </c>
      <c r="E21" s="2">
        <v>185</v>
      </c>
      <c r="F21" s="3">
        <v>5</v>
      </c>
      <c r="G21" s="3">
        <f>E21*F21</f>
        <v>925</v>
      </c>
      <c r="H21" s="3">
        <v>666.95</v>
      </c>
      <c r="J21" s="3">
        <f>G21-H21</f>
        <v>258.04999999999995</v>
      </c>
      <c r="L21" t="s">
        <v>59</v>
      </c>
    </row>
    <row r="22" spans="1:12">
      <c r="B22" t="s">
        <v>13</v>
      </c>
      <c r="L22" t="s">
        <v>28</v>
      </c>
    </row>
    <row r="23" spans="1:12">
      <c r="L23" t="s">
        <v>21</v>
      </c>
    </row>
    <row r="24" spans="1:12">
      <c r="L24" t="s">
        <v>65</v>
      </c>
    </row>
    <row r="25" spans="1:12">
      <c r="D25" s="2"/>
      <c r="L25" t="s">
        <v>22</v>
      </c>
    </row>
    <row r="26" spans="1:12">
      <c r="D26" s="6"/>
      <c r="E26" s="6"/>
    </row>
    <row r="27" spans="1:12">
      <c r="A27" s="8" t="s">
        <v>252</v>
      </c>
      <c r="B27" t="s">
        <v>57</v>
      </c>
      <c r="C27" t="s">
        <v>253</v>
      </c>
      <c r="D27" s="4" t="s">
        <v>96</v>
      </c>
      <c r="E27" s="2">
        <v>133</v>
      </c>
      <c r="F27" s="3">
        <v>5</v>
      </c>
      <c r="G27" s="3">
        <f>E27*F27</f>
        <v>665</v>
      </c>
      <c r="H27" s="3">
        <f>240+40+30+48+15+8.8+84.44</f>
        <v>466.24</v>
      </c>
      <c r="J27" s="3">
        <f>G27-H27</f>
        <v>198.76</v>
      </c>
      <c r="K27" s="3" t="s">
        <v>254</v>
      </c>
      <c r="L27" t="s">
        <v>255</v>
      </c>
    </row>
    <row r="28" spans="1:12">
      <c r="B28" t="s">
        <v>13</v>
      </c>
      <c r="F28" s="9" t="s">
        <v>52</v>
      </c>
      <c r="G28" s="3" t="s">
        <v>52</v>
      </c>
      <c r="L28" t="s">
        <v>256</v>
      </c>
    </row>
    <row r="29" spans="1:12">
      <c r="F29" s="3" t="s">
        <v>52</v>
      </c>
      <c r="L29" t="s">
        <v>257</v>
      </c>
    </row>
    <row r="30" spans="1:12">
      <c r="L30" t="s">
        <v>258</v>
      </c>
    </row>
    <row r="31" spans="1:12">
      <c r="L31" t="s">
        <v>259</v>
      </c>
    </row>
  </sheetData>
  <mergeCells count="1">
    <mergeCell ref="A1:L1"/>
  </mergeCells>
  <printOptions gridLines="1"/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K13" sqref="A1:K13"/>
    </sheetView>
  </sheetViews>
  <sheetFormatPr defaultRowHeight="15"/>
  <cols>
    <col min="1" max="1" width="12" style="7" bestFit="1" customWidth="1"/>
    <col min="2" max="2" width="16.85546875" customWidth="1"/>
    <col min="3" max="3" width="14.5703125" bestFit="1" customWidth="1"/>
    <col min="4" max="4" width="8.85546875" style="4" customWidth="1"/>
    <col min="5" max="5" width="9.140625" style="6"/>
    <col min="6" max="6" width="9.28515625" style="3" bestFit="1" customWidth="1"/>
    <col min="7" max="8" width="10" style="3" bestFit="1" customWidth="1"/>
    <col min="9" max="10" width="10.28515625" style="3" customWidth="1"/>
    <col min="11" max="11" width="26.42578125" bestFit="1" customWidth="1"/>
    <col min="12" max="12" width="20.7109375" customWidth="1"/>
  </cols>
  <sheetData>
    <row r="1" spans="1:12">
      <c r="A1" s="84" t="s">
        <v>423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48.75" customHeight="1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23</v>
      </c>
      <c r="K2" t="s">
        <v>9</v>
      </c>
    </row>
    <row r="3" spans="1:12">
      <c r="A3" s="7">
        <v>40593</v>
      </c>
      <c r="B3" t="s">
        <v>241</v>
      </c>
      <c r="C3" t="s">
        <v>104</v>
      </c>
      <c r="D3" s="4" t="s">
        <v>44</v>
      </c>
      <c r="E3" s="6">
        <v>121</v>
      </c>
      <c r="F3" s="3">
        <v>5</v>
      </c>
      <c r="G3" s="3">
        <f>((E3*F3)+(E4*F4)+3)</f>
        <v>662</v>
      </c>
      <c r="H3" s="3">
        <v>684</v>
      </c>
      <c r="I3" s="3">
        <f>G6-H3</f>
        <v>8</v>
      </c>
      <c r="K3" t="s">
        <v>243</v>
      </c>
    </row>
    <row r="4" spans="1:12">
      <c r="B4" t="s">
        <v>169</v>
      </c>
      <c r="E4" s="6">
        <v>9</v>
      </c>
      <c r="F4" s="3">
        <v>6</v>
      </c>
      <c r="K4" t="s">
        <v>244</v>
      </c>
    </row>
    <row r="5" spans="1:12" ht="17.25">
      <c r="E5" s="6" t="s">
        <v>242</v>
      </c>
      <c r="G5" s="13">
        <v>30</v>
      </c>
      <c r="K5" t="s">
        <v>245</v>
      </c>
    </row>
    <row r="6" spans="1:12">
      <c r="D6" s="6"/>
      <c r="G6" s="3">
        <f>G3+G5</f>
        <v>692</v>
      </c>
      <c r="K6" t="s">
        <v>247</v>
      </c>
    </row>
    <row r="7" spans="1:12">
      <c r="D7" s="6"/>
      <c r="K7" t="s">
        <v>246</v>
      </c>
    </row>
    <row r="8" spans="1:12">
      <c r="D8" s="6"/>
    </row>
    <row r="9" spans="1:12">
      <c r="A9" s="7">
        <v>41685</v>
      </c>
      <c r="B9" t="s">
        <v>168</v>
      </c>
      <c r="C9" t="s">
        <v>233</v>
      </c>
      <c r="D9" s="4" t="s">
        <v>96</v>
      </c>
      <c r="E9" s="6">
        <v>138</v>
      </c>
      <c r="F9" s="3">
        <v>5</v>
      </c>
      <c r="G9" s="3">
        <f>(E9*F9)+(E10*F10)</f>
        <v>690</v>
      </c>
      <c r="H9" s="3">
        <v>554.35</v>
      </c>
      <c r="I9" s="3">
        <f>G9-H9</f>
        <v>135.64999999999998</v>
      </c>
      <c r="J9" s="3" t="s">
        <v>52</v>
      </c>
      <c r="K9" t="s">
        <v>236</v>
      </c>
    </row>
    <row r="10" spans="1:12">
      <c r="B10" t="s">
        <v>169</v>
      </c>
      <c r="C10" t="s">
        <v>234</v>
      </c>
      <c r="D10" s="4" t="s">
        <v>52</v>
      </c>
      <c r="E10" s="12">
        <v>0</v>
      </c>
      <c r="F10" s="3">
        <v>6</v>
      </c>
      <c r="K10" t="s">
        <v>237</v>
      </c>
    </row>
    <row r="11" spans="1:12">
      <c r="C11" t="s">
        <v>235</v>
      </c>
      <c r="E11" s="6">
        <v>137</v>
      </c>
      <c r="K11" t="s">
        <v>238</v>
      </c>
    </row>
    <row r="12" spans="1:12">
      <c r="K12" t="s">
        <v>239</v>
      </c>
    </row>
    <row r="13" spans="1:12">
      <c r="K13" t="s">
        <v>240</v>
      </c>
    </row>
    <row r="16" spans="1:12" ht="17.25">
      <c r="G16" s="13"/>
      <c r="L16" t="s">
        <v>52</v>
      </c>
    </row>
  </sheetData>
  <mergeCells count="1">
    <mergeCell ref="A1:K1"/>
  </mergeCells>
  <printOptions gridLines="1"/>
  <pageMargins left="0.7" right="0.7" top="0.75" bottom="0.75" header="0.3" footer="0.3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A2" sqref="A2"/>
    </sheetView>
  </sheetViews>
  <sheetFormatPr defaultRowHeight="15"/>
  <cols>
    <col min="2" max="2" width="14.42578125" bestFit="1" customWidth="1"/>
    <col min="3" max="3" width="15.7109375" bestFit="1" customWidth="1"/>
    <col min="5" max="5" width="12.5703125" bestFit="1" customWidth="1"/>
    <col min="11" max="11" width="27.140625" bestFit="1" customWidth="1"/>
  </cols>
  <sheetData>
    <row r="1" spans="1:14">
      <c r="A1" s="84" t="s">
        <v>427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4" ht="60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23</v>
      </c>
      <c r="K2" t="s">
        <v>9</v>
      </c>
    </row>
    <row r="3" spans="1:14">
      <c r="A3" s="7">
        <v>42067</v>
      </c>
      <c r="B3" t="s">
        <v>367</v>
      </c>
      <c r="C3" t="s">
        <v>373</v>
      </c>
      <c r="D3" s="4" t="s">
        <v>52</v>
      </c>
      <c r="E3" s="6">
        <v>170</v>
      </c>
      <c r="F3" s="3">
        <v>5</v>
      </c>
      <c r="G3" s="3">
        <f>E3*F3</f>
        <v>850</v>
      </c>
      <c r="H3" s="3">
        <v>547.80999999999995</v>
      </c>
      <c r="I3" s="3">
        <f>G6-H3</f>
        <v>320.19000000000005</v>
      </c>
      <c r="J3" s="3" t="s">
        <v>52</v>
      </c>
      <c r="K3" t="s">
        <v>375</v>
      </c>
    </row>
    <row r="4" spans="1:14">
      <c r="A4" s="7"/>
      <c r="B4" t="s">
        <v>368</v>
      </c>
      <c r="C4" t="s">
        <v>52</v>
      </c>
      <c r="D4" s="4" t="s">
        <v>52</v>
      </c>
      <c r="E4" s="6">
        <v>0</v>
      </c>
      <c r="F4" s="3">
        <v>6</v>
      </c>
      <c r="G4" s="3">
        <f>E4*F4</f>
        <v>0</v>
      </c>
      <c r="H4" s="3"/>
      <c r="I4" s="3"/>
      <c r="J4" s="3"/>
      <c r="K4" t="s">
        <v>376</v>
      </c>
    </row>
    <row r="5" spans="1:14" ht="17.25">
      <c r="A5" s="7"/>
      <c r="B5" t="s">
        <v>369</v>
      </c>
      <c r="C5" t="s">
        <v>52</v>
      </c>
      <c r="D5" s="4"/>
      <c r="E5" s="6" t="s">
        <v>232</v>
      </c>
      <c r="F5" s="3"/>
      <c r="G5" s="13">
        <v>18</v>
      </c>
      <c r="H5" s="3"/>
      <c r="I5" s="3"/>
      <c r="J5" s="3"/>
      <c r="K5" t="s">
        <v>52</v>
      </c>
    </row>
    <row r="6" spans="1:14">
      <c r="A6" s="7"/>
      <c r="D6" s="4"/>
      <c r="E6" s="6" t="s">
        <v>374</v>
      </c>
      <c r="F6" s="3"/>
      <c r="G6" s="3">
        <f>SUM(G3:G5)</f>
        <v>868</v>
      </c>
      <c r="H6" s="3"/>
      <c r="I6" s="3"/>
      <c r="J6" s="3"/>
      <c r="K6" t="s">
        <v>52</v>
      </c>
    </row>
    <row r="7" spans="1:14">
      <c r="A7" s="7"/>
      <c r="D7" s="4"/>
      <c r="E7" s="6"/>
      <c r="F7" s="3"/>
      <c r="G7" s="3"/>
      <c r="H7" s="3"/>
      <c r="I7" s="3"/>
      <c r="J7" s="3"/>
      <c r="K7" t="s">
        <v>52</v>
      </c>
    </row>
    <row r="8" spans="1:14">
      <c r="A8" s="7"/>
      <c r="D8" s="4"/>
      <c r="E8" s="6"/>
      <c r="F8" s="3"/>
      <c r="G8" s="3"/>
      <c r="H8" s="3"/>
      <c r="I8" s="3"/>
      <c r="J8" s="3"/>
    </row>
    <row r="9" spans="1:14">
      <c r="A9" s="7">
        <v>42429</v>
      </c>
      <c r="B9" t="str">
        <f>B3</f>
        <v>Can Am</v>
      </c>
      <c r="C9" t="s">
        <v>373</v>
      </c>
      <c r="D9" s="4" t="s">
        <v>225</v>
      </c>
      <c r="E9" s="6">
        <v>126</v>
      </c>
      <c r="F9" s="3">
        <v>5</v>
      </c>
      <c r="G9" s="3">
        <f>E9*F9</f>
        <v>630</v>
      </c>
      <c r="H9" s="3">
        <f>237+18.59+19.95+57.19+104</f>
        <v>436.73</v>
      </c>
      <c r="I9" s="3">
        <f>G12-H9</f>
        <v>193.26999999999998</v>
      </c>
      <c r="J9" s="3"/>
      <c r="K9" t="s">
        <v>371</v>
      </c>
    </row>
    <row r="10" spans="1:14">
      <c r="A10" s="7"/>
      <c r="B10" t="str">
        <f>B4</f>
        <v xml:space="preserve">Under the </v>
      </c>
      <c r="D10" s="4"/>
      <c r="E10" s="6">
        <v>0</v>
      </c>
      <c r="F10" s="3">
        <v>6</v>
      </c>
      <c r="G10" s="3">
        <f>E10*F10</f>
        <v>0</v>
      </c>
      <c r="H10" s="3"/>
      <c r="I10" s="3"/>
      <c r="J10" s="3"/>
      <c r="K10" t="s">
        <v>372</v>
      </c>
      <c r="N10" t="s">
        <v>52</v>
      </c>
    </row>
    <row r="11" spans="1:14" ht="17.25">
      <c r="A11" s="7"/>
      <c r="B11" t="str">
        <f>B5</f>
        <v>Lights</v>
      </c>
      <c r="D11" s="4"/>
      <c r="E11" s="6" t="s">
        <v>230</v>
      </c>
      <c r="F11" s="3"/>
      <c r="G11" s="13">
        <v>0</v>
      </c>
      <c r="H11" s="3"/>
      <c r="I11" s="3"/>
      <c r="J11" s="3"/>
      <c r="K11" t="s">
        <v>370</v>
      </c>
    </row>
    <row r="12" spans="1:14">
      <c r="A12" s="7"/>
      <c r="D12" s="6"/>
      <c r="E12" s="6"/>
      <c r="F12" s="3"/>
      <c r="G12" s="3">
        <f>G9+G11+G10</f>
        <v>630</v>
      </c>
      <c r="H12" s="3"/>
      <c r="I12" s="3"/>
      <c r="J12" s="3"/>
      <c r="K12" t="s">
        <v>52</v>
      </c>
    </row>
    <row r="13" spans="1:14">
      <c r="A13" s="7"/>
      <c r="D13" s="4"/>
      <c r="E13" s="6"/>
      <c r="F13" s="3"/>
      <c r="G13" s="3"/>
      <c r="H13" s="3"/>
      <c r="I13" s="3"/>
      <c r="J13" s="3"/>
      <c r="K13" t="s">
        <v>52</v>
      </c>
    </row>
  </sheetData>
  <mergeCells count="1">
    <mergeCell ref="A1:K1"/>
  </mergeCells>
  <printOptions gridLines="1"/>
  <pageMargins left="0.7" right="0.7" top="0.75" bottom="0.75" header="0.3" footer="0.3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>
      <selection activeCell="A101" sqref="A101:XFD101"/>
    </sheetView>
  </sheetViews>
  <sheetFormatPr defaultRowHeight="15"/>
  <cols>
    <col min="1" max="1" width="12" style="16" bestFit="1" customWidth="1"/>
    <col min="2" max="2" width="11.42578125" bestFit="1" customWidth="1"/>
    <col min="3" max="3" width="15.5703125" customWidth="1"/>
    <col min="4" max="4" width="9.7109375" customWidth="1"/>
    <col min="5" max="5" width="7.85546875" bestFit="1" customWidth="1"/>
    <col min="6" max="6" width="9.5703125" bestFit="1" customWidth="1"/>
    <col min="7" max="7" width="8" bestFit="1" customWidth="1"/>
    <col min="8" max="8" width="10" bestFit="1" customWidth="1"/>
    <col min="9" max="9" width="10.5703125" customWidth="1"/>
    <col min="11" max="11" width="23.7109375" bestFit="1" customWidth="1"/>
    <col min="12" max="12" width="10.5703125" style="19" bestFit="1" customWidth="1"/>
    <col min="13" max="13" width="24.85546875" bestFit="1" customWidth="1"/>
  </cols>
  <sheetData>
    <row r="1" spans="1:13">
      <c r="A1" s="84" t="s">
        <v>401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45">
      <c r="A2" s="22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591</v>
      </c>
      <c r="K2" t="s">
        <v>280</v>
      </c>
      <c r="L2" s="5" t="s">
        <v>281</v>
      </c>
      <c r="M2" s="5" t="s">
        <v>307</v>
      </c>
    </row>
    <row r="3" spans="1:13">
      <c r="A3" s="23" t="s">
        <v>144</v>
      </c>
      <c r="B3" t="s">
        <v>69</v>
      </c>
      <c r="C3" t="s">
        <v>145</v>
      </c>
      <c r="D3" s="4"/>
      <c r="E3" s="2">
        <v>230</v>
      </c>
      <c r="F3" s="3">
        <v>2.948</v>
      </c>
      <c r="G3" s="3">
        <f>(E3*F3)+6</f>
        <v>684.04</v>
      </c>
      <c r="H3" s="3">
        <v>738</v>
      </c>
      <c r="I3" s="3">
        <v>-54</v>
      </c>
      <c r="J3" s="3" t="s">
        <v>130</v>
      </c>
      <c r="M3" t="s">
        <v>146</v>
      </c>
    </row>
    <row r="4" spans="1:13">
      <c r="A4" s="23"/>
      <c r="D4" s="4"/>
      <c r="E4" s="2"/>
      <c r="F4" s="3"/>
      <c r="G4" s="3"/>
      <c r="H4" s="3"/>
      <c r="I4" s="3"/>
      <c r="J4" s="3"/>
      <c r="K4" s="3"/>
      <c r="M4" t="s">
        <v>147</v>
      </c>
    </row>
    <row r="5" spans="1:13">
      <c r="A5" s="23"/>
      <c r="D5" s="4"/>
      <c r="E5" s="2"/>
      <c r="F5" s="3"/>
      <c r="G5" s="3"/>
      <c r="H5" s="3"/>
      <c r="I5" s="3"/>
      <c r="J5" s="3"/>
      <c r="K5" s="3"/>
      <c r="M5" t="s">
        <v>148</v>
      </c>
    </row>
    <row r="6" spans="1:13">
      <c r="A6" s="23"/>
      <c r="D6" s="4"/>
      <c r="E6" s="2"/>
      <c r="F6" s="9" t="s">
        <v>52</v>
      </c>
      <c r="G6" s="3"/>
      <c r="H6" s="3"/>
      <c r="I6" s="3"/>
      <c r="J6" s="3"/>
      <c r="K6" s="3"/>
      <c r="M6" t="s">
        <v>149</v>
      </c>
    </row>
    <row r="7" spans="1:13">
      <c r="A7" s="23"/>
      <c r="D7" s="4"/>
      <c r="E7" s="2"/>
      <c r="F7" s="3"/>
      <c r="G7" s="3"/>
      <c r="H7" s="3"/>
      <c r="I7" s="3"/>
      <c r="J7" s="3"/>
      <c r="K7" s="3"/>
      <c r="M7" t="s">
        <v>150</v>
      </c>
    </row>
    <row r="8" spans="1:13">
      <c r="A8" s="22"/>
      <c r="D8" s="4"/>
      <c r="E8" s="4"/>
      <c r="F8" s="3"/>
      <c r="G8" s="3"/>
      <c r="H8" s="5"/>
      <c r="I8" s="5"/>
      <c r="J8" s="5"/>
      <c r="M8" s="5"/>
    </row>
    <row r="9" spans="1:13">
      <c r="A9" s="23" t="s">
        <v>128</v>
      </c>
      <c r="B9" t="s">
        <v>69</v>
      </c>
      <c r="C9" t="s">
        <v>129</v>
      </c>
      <c r="D9" s="2">
        <v>1.5</v>
      </c>
      <c r="E9" s="2">
        <v>250</v>
      </c>
      <c r="F9" s="3">
        <v>4</v>
      </c>
      <c r="G9" s="3">
        <f>(E9*F9)+6</f>
        <v>1006</v>
      </c>
      <c r="H9" s="3">
        <v>635.52</v>
      </c>
      <c r="I9" s="3">
        <v>370</v>
      </c>
      <c r="J9" s="3" t="s">
        <v>130</v>
      </c>
      <c r="K9" s="3" t="s">
        <v>52</v>
      </c>
      <c r="M9" t="s">
        <v>131</v>
      </c>
    </row>
    <row r="10" spans="1:13">
      <c r="A10" s="23"/>
      <c r="D10" s="4"/>
      <c r="E10" s="2"/>
      <c r="F10" s="3"/>
      <c r="G10" s="9" t="s">
        <v>52</v>
      </c>
      <c r="H10" s="3"/>
      <c r="I10" s="3"/>
      <c r="J10" s="3"/>
      <c r="K10" s="3"/>
      <c r="M10" t="s">
        <v>132</v>
      </c>
    </row>
    <row r="11" spans="1:13">
      <c r="A11" s="23"/>
      <c r="D11" s="4"/>
      <c r="E11" s="2"/>
      <c r="F11" s="3"/>
      <c r="G11" s="3"/>
      <c r="H11" s="3"/>
      <c r="I11" s="3"/>
      <c r="J11" s="3"/>
      <c r="K11" s="3"/>
      <c r="M11" t="s">
        <v>133</v>
      </c>
    </row>
    <row r="12" spans="1:13">
      <c r="A12" s="23"/>
      <c r="D12" s="4"/>
      <c r="E12" s="2"/>
      <c r="F12" s="3" t="s">
        <v>52</v>
      </c>
      <c r="G12" s="3"/>
      <c r="H12" s="3"/>
      <c r="I12" s="3"/>
      <c r="J12" s="3"/>
      <c r="K12" s="3"/>
      <c r="M12" t="s">
        <v>134</v>
      </c>
    </row>
    <row r="13" spans="1:13">
      <c r="A13" s="23"/>
      <c r="D13" s="4"/>
      <c r="E13" s="2"/>
      <c r="F13" s="3"/>
      <c r="G13" s="3"/>
      <c r="H13" s="3"/>
      <c r="I13" s="3"/>
      <c r="J13" s="3"/>
      <c r="K13" s="3"/>
      <c r="M13" t="s">
        <v>135</v>
      </c>
    </row>
    <row r="14" spans="1:13" ht="9.75" customHeight="1">
      <c r="A14" s="23"/>
      <c r="D14" s="4"/>
      <c r="E14" s="6"/>
      <c r="F14" s="3"/>
      <c r="G14" s="3"/>
      <c r="H14" s="3"/>
      <c r="I14" s="3"/>
      <c r="J14" s="3"/>
      <c r="K14" s="3"/>
      <c r="L14"/>
    </row>
    <row r="15" spans="1:13">
      <c r="A15" s="16">
        <v>2009</v>
      </c>
      <c r="B15" t="s">
        <v>69</v>
      </c>
      <c r="C15" t="s">
        <v>353</v>
      </c>
      <c r="D15" t="s">
        <v>96</v>
      </c>
      <c r="E15">
        <v>213</v>
      </c>
      <c r="F15">
        <v>4</v>
      </c>
      <c r="G15" s="3">
        <f>E15*F15</f>
        <v>852</v>
      </c>
      <c r="H15" s="3">
        <v>614.99</v>
      </c>
      <c r="I15" s="3">
        <f>G15-H15</f>
        <v>237.01</v>
      </c>
      <c r="K15" t="s">
        <v>307</v>
      </c>
      <c r="L15" s="19">
        <f>614.99-20</f>
        <v>594.99</v>
      </c>
      <c r="M15" t="s">
        <v>354</v>
      </c>
    </row>
    <row r="16" spans="1:13">
      <c r="K16" t="s">
        <v>360</v>
      </c>
      <c r="L16" s="19">
        <f>5+8.61+6</f>
        <v>19.61</v>
      </c>
      <c r="M16" t="s">
        <v>355</v>
      </c>
    </row>
    <row r="17" spans="1:13">
      <c r="B17" t="s">
        <v>52</v>
      </c>
      <c r="M17" t="s">
        <v>357</v>
      </c>
    </row>
    <row r="18" spans="1:13">
      <c r="M18" t="s">
        <v>267</v>
      </c>
    </row>
    <row r="19" spans="1:13">
      <c r="M19" t="s">
        <v>358</v>
      </c>
    </row>
    <row r="20" spans="1:13">
      <c r="M20" t="s">
        <v>359</v>
      </c>
    </row>
    <row r="22" spans="1:13">
      <c r="A22" s="23">
        <v>2011</v>
      </c>
      <c r="B22" t="s">
        <v>69</v>
      </c>
      <c r="C22" t="s">
        <v>346</v>
      </c>
      <c r="D22" t="s">
        <v>52</v>
      </c>
      <c r="E22">
        <v>246</v>
      </c>
      <c r="F22">
        <v>17.5</v>
      </c>
      <c r="G22" s="3">
        <f>(E22*F22)-6</f>
        <v>4299</v>
      </c>
      <c r="H22" s="3">
        <v>3940</v>
      </c>
      <c r="I22" s="3">
        <f>G22-H22</f>
        <v>359</v>
      </c>
      <c r="K22" t="s">
        <v>486</v>
      </c>
      <c r="L22" s="19">
        <v>200</v>
      </c>
      <c r="M22" t="s">
        <v>349</v>
      </c>
    </row>
    <row r="23" spans="1:13">
      <c r="C23" t="s">
        <v>347</v>
      </c>
      <c r="D23" t="s">
        <v>52</v>
      </c>
      <c r="H23" t="s">
        <v>52</v>
      </c>
      <c r="K23" t="s">
        <v>487</v>
      </c>
      <c r="L23" s="19">
        <v>128</v>
      </c>
      <c r="M23" t="s">
        <v>490</v>
      </c>
    </row>
    <row r="24" spans="1:13">
      <c r="D24" t="s">
        <v>52</v>
      </c>
      <c r="K24" t="s">
        <v>488</v>
      </c>
      <c r="L24" s="19" t="s">
        <v>52</v>
      </c>
      <c r="M24" t="s">
        <v>350</v>
      </c>
    </row>
    <row r="25" spans="1:13">
      <c r="D25" t="s">
        <v>52</v>
      </c>
      <c r="K25" t="s">
        <v>489</v>
      </c>
      <c r="L25" s="19">
        <v>250</v>
      </c>
      <c r="M25" t="s">
        <v>491</v>
      </c>
    </row>
    <row r="26" spans="1:13">
      <c r="B26" t="s">
        <v>52</v>
      </c>
      <c r="K26" t="s">
        <v>348</v>
      </c>
      <c r="L26" s="19">
        <f>3608.5-247</f>
        <v>3361.5</v>
      </c>
      <c r="M26" t="s">
        <v>408</v>
      </c>
    </row>
    <row r="27" spans="1:13">
      <c r="E27" t="s">
        <v>52</v>
      </c>
      <c r="M27" t="s">
        <v>351</v>
      </c>
    </row>
    <row r="28" spans="1:13">
      <c r="M28" t="s">
        <v>492</v>
      </c>
    </row>
    <row r="29" spans="1:13">
      <c r="M29" t="s">
        <v>352</v>
      </c>
    </row>
    <row r="30" spans="1:13" ht="9.75" customHeight="1"/>
    <row r="31" spans="1:13" ht="10.5" customHeight="1"/>
    <row r="32" spans="1:13">
      <c r="A32" s="20">
        <v>40984</v>
      </c>
      <c r="B32" t="s">
        <v>69</v>
      </c>
      <c r="C32" t="s">
        <v>219</v>
      </c>
      <c r="D32" t="s">
        <v>138</v>
      </c>
      <c r="E32">
        <v>188</v>
      </c>
      <c r="F32">
        <v>17.5</v>
      </c>
      <c r="G32" s="3">
        <f>E32*F32</f>
        <v>3290</v>
      </c>
      <c r="H32" s="3">
        <v>2928.35</v>
      </c>
      <c r="I32" s="3">
        <f>G32-H32</f>
        <v>361.65000000000009</v>
      </c>
      <c r="K32" t="s">
        <v>277</v>
      </c>
      <c r="L32" s="19">
        <v>87.75</v>
      </c>
      <c r="M32" t="s">
        <v>340</v>
      </c>
    </row>
    <row r="33" spans="1:13">
      <c r="C33" t="s">
        <v>331</v>
      </c>
      <c r="D33" t="s">
        <v>290</v>
      </c>
      <c r="K33" t="s">
        <v>334</v>
      </c>
      <c r="L33" s="19">
        <v>23</v>
      </c>
      <c r="M33" t="s">
        <v>341</v>
      </c>
    </row>
    <row r="34" spans="1:13">
      <c r="D34" t="s">
        <v>332</v>
      </c>
      <c r="K34" t="s">
        <v>335</v>
      </c>
      <c r="L34" s="19">
        <v>34.6</v>
      </c>
      <c r="M34" t="s">
        <v>409</v>
      </c>
    </row>
    <row r="35" spans="1:13">
      <c r="D35" t="s">
        <v>333</v>
      </c>
      <c r="K35" t="s">
        <v>336</v>
      </c>
      <c r="L35" s="19">
        <v>9</v>
      </c>
      <c r="M35" t="s">
        <v>407</v>
      </c>
    </row>
    <row r="36" spans="1:13">
      <c r="B36" t="s">
        <v>52</v>
      </c>
      <c r="K36" t="s">
        <v>337</v>
      </c>
      <c r="L36" s="19">
        <v>2574</v>
      </c>
      <c r="M36" t="s">
        <v>408</v>
      </c>
    </row>
    <row r="37" spans="1:13">
      <c r="E37" t="s">
        <v>345</v>
      </c>
      <c r="K37" t="s">
        <v>294</v>
      </c>
      <c r="L37" s="19">
        <v>200</v>
      </c>
      <c r="M37" t="s">
        <v>342</v>
      </c>
    </row>
    <row r="38" spans="1:13">
      <c r="K38" t="s">
        <v>338</v>
      </c>
      <c r="M38" t="s">
        <v>343</v>
      </c>
    </row>
    <row r="39" spans="1:13">
      <c r="K39" t="s">
        <v>339</v>
      </c>
      <c r="M39" t="s">
        <v>344</v>
      </c>
    </row>
    <row r="40" spans="1:13" ht="9.75" customHeight="1"/>
    <row r="41" spans="1:13">
      <c r="A41" s="20">
        <v>41348</v>
      </c>
      <c r="B41" t="s">
        <v>69</v>
      </c>
      <c r="C41" t="s">
        <v>324</v>
      </c>
      <c r="D41" t="s">
        <v>53</v>
      </c>
      <c r="E41" s="6">
        <v>174</v>
      </c>
      <c r="F41" s="3">
        <v>15</v>
      </c>
      <c r="G41" s="3">
        <f>E41*F41</f>
        <v>2610</v>
      </c>
      <c r="H41" s="3">
        <v>2359.85</v>
      </c>
      <c r="I41" s="3">
        <f>G41-H41</f>
        <v>250.15000000000009</v>
      </c>
      <c r="K41" s="16" t="s">
        <v>325</v>
      </c>
      <c r="L41" s="19">
        <v>200</v>
      </c>
    </row>
    <row r="42" spans="1:13">
      <c r="C42" t="s">
        <v>327</v>
      </c>
      <c r="D42" t="s">
        <v>283</v>
      </c>
      <c r="E42" s="16"/>
      <c r="F42" s="3"/>
      <c r="G42" s="3"/>
      <c r="H42" s="3"/>
      <c r="I42" s="3"/>
      <c r="K42" t="s">
        <v>323</v>
      </c>
      <c r="L42" s="19">
        <v>1995.41</v>
      </c>
    </row>
    <row r="43" spans="1:13">
      <c r="K43" t="s">
        <v>326</v>
      </c>
      <c r="L43" s="19">
        <v>77</v>
      </c>
    </row>
    <row r="44" spans="1:13">
      <c r="D44" t="s">
        <v>322</v>
      </c>
      <c r="K44" t="s">
        <v>328</v>
      </c>
      <c r="L44" s="19">
        <v>8.6199999999999992</v>
      </c>
    </row>
    <row r="45" spans="1:13">
      <c r="K45" t="s">
        <v>329</v>
      </c>
      <c r="L45" s="19">
        <f>69.37+5.45</f>
        <v>74.820000000000007</v>
      </c>
    </row>
    <row r="46" spans="1:13">
      <c r="K46" t="s">
        <v>330</v>
      </c>
    </row>
    <row r="48" spans="1:13">
      <c r="A48" s="20">
        <v>41706</v>
      </c>
      <c r="B48" t="s">
        <v>69</v>
      </c>
      <c r="C48" t="s">
        <v>70</v>
      </c>
      <c r="D48" t="s">
        <v>71</v>
      </c>
      <c r="E48" s="6">
        <v>184</v>
      </c>
      <c r="F48" s="3">
        <v>5</v>
      </c>
      <c r="G48" s="3">
        <f>((E48*F48)+(E49*F49))</f>
        <v>938</v>
      </c>
      <c r="H48" s="3">
        <v>901.14</v>
      </c>
      <c r="I48" s="3">
        <f>G48-H48</f>
        <v>36.860000000000014</v>
      </c>
      <c r="M48" s="16" t="s">
        <v>402</v>
      </c>
    </row>
    <row r="49" spans="1:13">
      <c r="C49" t="s">
        <v>112</v>
      </c>
      <c r="D49" t="s">
        <v>52</v>
      </c>
      <c r="E49" s="6">
        <v>3</v>
      </c>
      <c r="F49" s="3">
        <v>6</v>
      </c>
      <c r="G49" s="3"/>
      <c r="H49" s="3"/>
      <c r="I49" s="3"/>
      <c r="M49" t="s">
        <v>27</v>
      </c>
    </row>
    <row r="50" spans="1:13">
      <c r="M50" t="s">
        <v>403</v>
      </c>
    </row>
    <row r="51" spans="1:13">
      <c r="M51" t="s">
        <v>404</v>
      </c>
    </row>
    <row r="52" spans="1:13">
      <c r="M52" t="s">
        <v>405</v>
      </c>
    </row>
    <row r="53" spans="1:13">
      <c r="M53" t="s">
        <v>406</v>
      </c>
    </row>
    <row r="54" spans="1:13">
      <c r="A54" s="23"/>
      <c r="D54" s="4"/>
      <c r="E54" s="6"/>
      <c r="F54" s="3"/>
      <c r="G54" s="3"/>
      <c r="H54" s="3"/>
      <c r="I54" s="3"/>
      <c r="J54" s="3"/>
      <c r="L54"/>
      <c r="M54" s="3" t="s">
        <v>356</v>
      </c>
    </row>
    <row r="55" spans="1:13">
      <c r="A55" s="22">
        <v>42069</v>
      </c>
      <c r="B55" t="s">
        <v>69</v>
      </c>
      <c r="C55" t="s">
        <v>313</v>
      </c>
      <c r="D55" s="4" t="s">
        <v>315</v>
      </c>
      <c r="E55" s="6">
        <v>269</v>
      </c>
      <c r="F55" s="3">
        <v>13</v>
      </c>
      <c r="G55" s="3">
        <f>(E55*F55)+F56</f>
        <v>3883</v>
      </c>
      <c r="H55" s="3">
        <v>3883</v>
      </c>
      <c r="I55" s="3">
        <f>G55-H55</f>
        <v>0</v>
      </c>
      <c r="J55" s="3" t="s">
        <v>52</v>
      </c>
      <c r="K55" t="s">
        <v>321</v>
      </c>
      <c r="L55" s="19">
        <v>2597</v>
      </c>
    </row>
    <row r="56" spans="1:13">
      <c r="A56" s="22"/>
      <c r="B56" t="s">
        <v>52</v>
      </c>
      <c r="C56" t="s">
        <v>314</v>
      </c>
      <c r="D56" s="4" t="s">
        <v>53</v>
      </c>
      <c r="E56" s="12" t="s">
        <v>301</v>
      </c>
      <c r="F56" s="3">
        <v>386</v>
      </c>
      <c r="G56" s="3"/>
      <c r="H56" s="3"/>
      <c r="I56" s="3"/>
      <c r="J56" s="3"/>
      <c r="K56" t="s">
        <v>272</v>
      </c>
      <c r="L56" s="19">
        <v>500</v>
      </c>
    </row>
    <row r="57" spans="1:13">
      <c r="A57" s="22"/>
      <c r="C57" t="s">
        <v>52</v>
      </c>
      <c r="D57" s="4"/>
      <c r="E57" s="6" t="s">
        <v>52</v>
      </c>
      <c r="F57" s="3"/>
      <c r="G57" s="3"/>
      <c r="H57" s="3"/>
      <c r="I57" s="3"/>
      <c r="J57" s="3"/>
      <c r="K57" t="s">
        <v>308</v>
      </c>
      <c r="L57" s="19">
        <v>100</v>
      </c>
    </row>
    <row r="58" spans="1:13">
      <c r="A58" s="22"/>
      <c r="D58" s="4"/>
      <c r="E58" s="6"/>
      <c r="F58" s="3"/>
      <c r="G58" s="3"/>
      <c r="H58" s="3"/>
      <c r="I58" s="3"/>
      <c r="J58" s="3"/>
      <c r="K58" t="s">
        <v>317</v>
      </c>
      <c r="L58" s="19">
        <v>40</v>
      </c>
    </row>
    <row r="59" spans="1:13">
      <c r="A59" s="22"/>
      <c r="D59" s="4"/>
      <c r="E59" s="6"/>
      <c r="F59" s="3"/>
      <c r="G59" s="3"/>
      <c r="H59" s="3"/>
      <c r="I59" s="3"/>
      <c r="J59" s="3"/>
      <c r="K59" t="s">
        <v>316</v>
      </c>
      <c r="L59" s="19">
        <v>50</v>
      </c>
      <c r="M59" t="s">
        <v>52</v>
      </c>
    </row>
    <row r="60" spans="1:13">
      <c r="A60" s="22"/>
      <c r="D60" s="4"/>
      <c r="E60" s="6"/>
      <c r="F60" s="3"/>
      <c r="G60" s="3"/>
      <c r="H60" s="3"/>
      <c r="I60" s="3"/>
      <c r="J60" s="3"/>
      <c r="K60" t="s">
        <v>277</v>
      </c>
      <c r="L60" s="19">
        <v>120</v>
      </c>
    </row>
    <row r="61" spans="1:13">
      <c r="A61" s="22"/>
      <c r="D61" s="4"/>
      <c r="E61" s="6"/>
      <c r="F61" s="3"/>
      <c r="G61" s="3"/>
      <c r="H61" s="3"/>
      <c r="I61" s="3"/>
      <c r="J61" s="3"/>
      <c r="K61" t="s">
        <v>320</v>
      </c>
      <c r="L61" s="19">
        <v>322</v>
      </c>
    </row>
    <row r="62" spans="1:13">
      <c r="A62" s="22"/>
      <c r="D62" s="4"/>
      <c r="E62" s="6"/>
      <c r="F62" s="3"/>
      <c r="G62" s="3"/>
      <c r="H62" s="3"/>
      <c r="I62" s="3"/>
      <c r="J62" s="3"/>
      <c r="K62" t="s">
        <v>318</v>
      </c>
      <c r="L62" s="19">
        <v>54</v>
      </c>
    </row>
    <row r="63" spans="1:13">
      <c r="A63" s="22"/>
      <c r="D63" s="4"/>
      <c r="E63" s="6"/>
      <c r="F63" s="3"/>
      <c r="G63" s="3"/>
      <c r="H63" s="3"/>
      <c r="I63" s="3"/>
      <c r="J63" s="3"/>
      <c r="K63" t="s">
        <v>319</v>
      </c>
      <c r="L63" s="19">
        <v>100</v>
      </c>
    </row>
    <row r="64" spans="1:13">
      <c r="A64" s="22"/>
      <c r="D64" s="4"/>
      <c r="E64" s="6"/>
      <c r="F64" s="3"/>
      <c r="G64" s="3"/>
      <c r="H64" s="3"/>
      <c r="I64" s="3"/>
      <c r="J64" s="3"/>
    </row>
    <row r="65" spans="1:12">
      <c r="A65" s="23" t="s">
        <v>63</v>
      </c>
      <c r="B65" t="s">
        <v>69</v>
      </c>
      <c r="C65" t="s">
        <v>52</v>
      </c>
      <c r="D65" s="4" t="s">
        <v>52</v>
      </c>
      <c r="E65" s="6">
        <v>236</v>
      </c>
      <c r="F65" s="3">
        <v>15</v>
      </c>
      <c r="G65" s="3">
        <f>E65*F65</f>
        <v>3540</v>
      </c>
      <c r="H65" s="3">
        <v>3190.38</v>
      </c>
      <c r="I65" s="3">
        <f>G65-H65</f>
        <v>349.61999999999989</v>
      </c>
      <c r="J65" s="3"/>
      <c r="K65" s="17" t="s">
        <v>306</v>
      </c>
      <c r="L65" s="19">
        <v>400</v>
      </c>
    </row>
    <row r="66" spans="1:12">
      <c r="A66" s="23"/>
      <c r="D66" s="4" t="s">
        <v>52</v>
      </c>
      <c r="E66" s="16"/>
      <c r="F66" s="3"/>
      <c r="G66" s="3"/>
      <c r="H66" s="3"/>
      <c r="I66" s="3"/>
      <c r="J66" s="3"/>
      <c r="K66" s="17" t="s">
        <v>307</v>
      </c>
      <c r="L66" s="19">
        <v>2063.33</v>
      </c>
    </row>
    <row r="67" spans="1:12" ht="17.25">
      <c r="A67" s="23"/>
      <c r="D67" s="4"/>
      <c r="E67" s="6"/>
      <c r="F67" s="3"/>
      <c r="G67" s="13"/>
      <c r="H67" s="3"/>
      <c r="I67" s="3"/>
      <c r="J67" s="3"/>
      <c r="K67" s="17" t="s">
        <v>277</v>
      </c>
      <c r="L67" s="19">
        <v>301.11</v>
      </c>
    </row>
    <row r="68" spans="1:12">
      <c r="A68" s="23"/>
      <c r="D68" s="4"/>
      <c r="E68" s="6"/>
      <c r="F68" s="3"/>
      <c r="G68" s="3"/>
      <c r="H68" s="3"/>
      <c r="I68" s="3"/>
      <c r="J68" s="3"/>
      <c r="K68" s="17" t="s">
        <v>308</v>
      </c>
      <c r="L68" s="19">
        <v>83.61</v>
      </c>
    </row>
    <row r="69" spans="1:12">
      <c r="K69" s="16" t="s">
        <v>309</v>
      </c>
      <c r="L69" s="19">
        <v>14.23</v>
      </c>
    </row>
    <row r="70" spans="1:12">
      <c r="K70" s="16" t="s">
        <v>310</v>
      </c>
      <c r="L70" s="19">
        <v>43.74</v>
      </c>
    </row>
    <row r="71" spans="1:12">
      <c r="D71" t="s">
        <v>305</v>
      </c>
      <c r="K71" s="16" t="s">
        <v>311</v>
      </c>
      <c r="L71" s="19">
        <v>320</v>
      </c>
    </row>
    <row r="72" spans="1:12">
      <c r="K72" s="16" t="s">
        <v>312</v>
      </c>
      <c r="L72" s="19">
        <v>-35.64</v>
      </c>
    </row>
    <row r="73" spans="1:12">
      <c r="A73" s="23" t="s">
        <v>289</v>
      </c>
      <c r="B73" t="s">
        <v>69</v>
      </c>
      <c r="C73" t="s">
        <v>304</v>
      </c>
      <c r="D73" s="4" t="s">
        <v>38</v>
      </c>
      <c r="E73" s="2">
        <v>237</v>
      </c>
      <c r="F73" s="3">
        <v>20</v>
      </c>
      <c r="G73" s="3">
        <f>E73*F73</f>
        <v>4740</v>
      </c>
      <c r="H73" s="3">
        <v>3857</v>
      </c>
      <c r="I73" s="3">
        <f>G76-H73</f>
        <v>1087</v>
      </c>
      <c r="J73" s="3"/>
      <c r="K73" s="17" t="s">
        <v>294</v>
      </c>
      <c r="L73" s="19">
        <v>250</v>
      </c>
    </row>
    <row r="74" spans="1:12">
      <c r="A74" s="23"/>
      <c r="D74" s="4" t="s">
        <v>290</v>
      </c>
      <c r="E74" s="16" t="s">
        <v>302</v>
      </c>
      <c r="F74" s="3"/>
      <c r="G74" s="3">
        <v>5</v>
      </c>
      <c r="H74" s="3"/>
      <c r="I74" s="3"/>
      <c r="J74" s="3"/>
      <c r="K74" s="17" t="s">
        <v>296</v>
      </c>
      <c r="L74" s="19">
        <v>3161</v>
      </c>
    </row>
    <row r="75" spans="1:12" ht="17.25">
      <c r="A75" s="23"/>
      <c r="B75" t="s">
        <v>303</v>
      </c>
      <c r="D75" s="4"/>
      <c r="E75" s="6" t="s">
        <v>301</v>
      </c>
      <c r="F75" s="3"/>
      <c r="G75" s="13">
        <v>199</v>
      </c>
      <c r="H75" s="3"/>
      <c r="I75" s="3"/>
      <c r="J75" s="3"/>
      <c r="K75" s="17" t="s">
        <v>297</v>
      </c>
      <c r="L75" s="19">
        <v>20</v>
      </c>
    </row>
    <row r="76" spans="1:12">
      <c r="A76" s="23"/>
      <c r="B76" t="s">
        <v>295</v>
      </c>
      <c r="D76" s="4"/>
      <c r="E76" s="6" t="s">
        <v>125</v>
      </c>
      <c r="F76" s="3"/>
      <c r="G76" s="3">
        <f>G73+G75+G74</f>
        <v>4944</v>
      </c>
      <c r="H76" s="3"/>
      <c r="I76" s="3"/>
      <c r="J76" s="3"/>
      <c r="K76" s="17" t="s">
        <v>298</v>
      </c>
      <c r="L76" s="19">
        <f>189+30</f>
        <v>219</v>
      </c>
    </row>
    <row r="77" spans="1:12">
      <c r="B77" t="s">
        <v>291</v>
      </c>
      <c r="K77" s="16" t="s">
        <v>299</v>
      </c>
      <c r="L77" s="19">
        <f>76+114+17</f>
        <v>207</v>
      </c>
    </row>
    <row r="78" spans="1:12">
      <c r="B78" t="s">
        <v>292</v>
      </c>
      <c r="K78" s="16" t="s">
        <v>300</v>
      </c>
    </row>
    <row r="79" spans="1:12">
      <c r="B79" t="s">
        <v>293</v>
      </c>
      <c r="K79" s="16"/>
    </row>
    <row r="80" spans="1:12">
      <c r="K80" s="16"/>
    </row>
    <row r="81" spans="1:13">
      <c r="A81" s="22">
        <v>43168</v>
      </c>
      <c r="B81" t="s">
        <v>69</v>
      </c>
      <c r="C81" t="s">
        <v>12</v>
      </c>
      <c r="D81" s="4" t="s">
        <v>225</v>
      </c>
      <c r="E81" s="51">
        <v>269</v>
      </c>
      <c r="F81" s="3">
        <v>20</v>
      </c>
      <c r="G81" s="3">
        <f>(E81*F81)+F82</f>
        <v>5612</v>
      </c>
      <c r="H81" s="3">
        <v>5379</v>
      </c>
      <c r="I81" s="3">
        <f>G81-H81</f>
        <v>233</v>
      </c>
      <c r="J81" s="3" t="s">
        <v>52</v>
      </c>
      <c r="K81" t="s">
        <v>321</v>
      </c>
      <c r="L81" s="19">
        <v>3537</v>
      </c>
    </row>
    <row r="82" spans="1:13">
      <c r="A82" s="22"/>
      <c r="B82" t="s">
        <v>576</v>
      </c>
      <c r="C82" t="s">
        <v>52</v>
      </c>
      <c r="D82" s="4" t="s">
        <v>52</v>
      </c>
      <c r="E82" s="12" t="s">
        <v>301</v>
      </c>
      <c r="F82" s="3">
        <v>232</v>
      </c>
      <c r="G82" s="3"/>
      <c r="H82" s="3"/>
      <c r="I82" s="3"/>
      <c r="J82" s="3"/>
      <c r="K82" t="s">
        <v>548</v>
      </c>
      <c r="L82" s="19">
        <v>1400</v>
      </c>
    </row>
    <row r="83" spans="1:13">
      <c r="A83" s="22"/>
      <c r="C83" t="s">
        <v>52</v>
      </c>
      <c r="D83" s="4"/>
      <c r="E83" s="51" t="s">
        <v>52</v>
      </c>
      <c r="F83" s="3"/>
      <c r="G83" s="3"/>
      <c r="H83" s="3"/>
      <c r="I83" s="3"/>
      <c r="J83" s="3"/>
      <c r="K83" t="s">
        <v>549</v>
      </c>
      <c r="L83" s="19">
        <v>20</v>
      </c>
    </row>
    <row r="84" spans="1:13">
      <c r="A84" s="22"/>
      <c r="D84" s="4"/>
      <c r="E84" s="51" t="s">
        <v>547</v>
      </c>
      <c r="F84" s="3"/>
      <c r="G84" s="3"/>
      <c r="H84" s="3"/>
      <c r="I84" s="3"/>
      <c r="J84" s="3"/>
      <c r="K84" t="s">
        <v>550</v>
      </c>
      <c r="L84" s="19" t="s">
        <v>52</v>
      </c>
    </row>
    <row r="85" spans="1:13">
      <c r="A85" s="22"/>
      <c r="D85" s="4"/>
      <c r="E85" s="51"/>
      <c r="F85" s="3"/>
      <c r="G85" s="3"/>
      <c r="H85" s="3"/>
      <c r="I85" s="3"/>
      <c r="J85" s="3"/>
      <c r="K85" t="s">
        <v>551</v>
      </c>
      <c r="L85" s="19">
        <v>227</v>
      </c>
      <c r="M85" t="s">
        <v>52</v>
      </c>
    </row>
    <row r="86" spans="1:13">
      <c r="A86" s="22"/>
      <c r="D86" s="4"/>
      <c r="E86" s="51"/>
      <c r="F86" s="3"/>
      <c r="G86" s="3"/>
      <c r="H86" s="3"/>
      <c r="I86" s="3"/>
      <c r="J86" s="3"/>
      <c r="K86" t="s">
        <v>277</v>
      </c>
      <c r="L86" s="19">
        <f>122+15</f>
        <v>137</v>
      </c>
    </row>
    <row r="87" spans="1:13">
      <c r="A87" s="22"/>
      <c r="D87" s="4"/>
      <c r="E87" s="51"/>
      <c r="F87" s="3"/>
      <c r="G87" s="3"/>
      <c r="H87" s="3"/>
      <c r="I87" s="3"/>
      <c r="J87" s="3"/>
      <c r="K87" t="s">
        <v>381</v>
      </c>
      <c r="L87" s="19">
        <v>57</v>
      </c>
    </row>
    <row r="88" spans="1:13">
      <c r="A88" s="22"/>
      <c r="D88" s="4"/>
      <c r="E88" s="51"/>
      <c r="F88" s="3"/>
      <c r="G88" s="3"/>
      <c r="H88" s="3"/>
      <c r="I88" s="3"/>
      <c r="J88" s="3"/>
    </row>
    <row r="90" spans="1:13">
      <c r="A90" s="22">
        <v>43532</v>
      </c>
      <c r="B90" t="s">
        <v>69</v>
      </c>
      <c r="C90" t="s">
        <v>594</v>
      </c>
      <c r="D90" s="4" t="s">
        <v>52</v>
      </c>
      <c r="E90" s="58">
        <v>244</v>
      </c>
      <c r="F90" s="3">
        <v>20</v>
      </c>
      <c r="G90" s="3">
        <f>(E90*F90)+F91</f>
        <v>4880</v>
      </c>
      <c r="H90" s="3">
        <f>L95</f>
        <v>4880</v>
      </c>
      <c r="I90" s="3">
        <f>G90-H90</f>
        <v>0</v>
      </c>
      <c r="J90" s="3" t="s">
        <v>52</v>
      </c>
      <c r="K90" t="s">
        <v>596</v>
      </c>
      <c r="L90" s="19">
        <v>1000</v>
      </c>
      <c r="M90" t="s">
        <v>599</v>
      </c>
    </row>
    <row r="91" spans="1:13">
      <c r="A91" s="22"/>
      <c r="B91" t="s">
        <v>592</v>
      </c>
      <c r="C91" t="s">
        <v>52</v>
      </c>
      <c r="D91" s="4" t="s">
        <v>52</v>
      </c>
      <c r="E91" s="12" t="s">
        <v>301</v>
      </c>
      <c r="F91" s="3">
        <v>0</v>
      </c>
      <c r="G91" s="3"/>
      <c r="H91" s="3"/>
      <c r="I91" s="3"/>
      <c r="J91" s="3"/>
      <c r="K91" t="s">
        <v>321</v>
      </c>
      <c r="L91" s="19">
        <v>3074</v>
      </c>
    </row>
    <row r="92" spans="1:13">
      <c r="A92" s="22"/>
      <c r="B92" t="s">
        <v>593</v>
      </c>
      <c r="C92" t="s">
        <v>52</v>
      </c>
      <c r="D92" s="4"/>
      <c r="E92" s="58" t="s">
        <v>52</v>
      </c>
      <c r="F92" s="3"/>
      <c r="G92" s="3"/>
      <c r="H92" s="3"/>
      <c r="I92" s="3"/>
      <c r="J92" s="3"/>
      <c r="K92" t="s">
        <v>597</v>
      </c>
      <c r="L92" s="19">
        <v>590</v>
      </c>
      <c r="M92" t="s">
        <v>600</v>
      </c>
    </row>
    <row r="93" spans="1:13">
      <c r="A93" s="22"/>
      <c r="D93" s="4"/>
      <c r="E93" s="58" t="s">
        <v>595</v>
      </c>
      <c r="F93" s="3"/>
      <c r="G93" s="3"/>
      <c r="H93" s="3"/>
      <c r="I93" s="3"/>
      <c r="J93" s="3"/>
      <c r="K93" t="s">
        <v>598</v>
      </c>
      <c r="L93" s="19">
        <v>103</v>
      </c>
      <c r="M93" t="s">
        <v>601</v>
      </c>
    </row>
    <row r="94" spans="1:13">
      <c r="A94" s="22"/>
      <c r="D94" s="4"/>
      <c r="E94" s="58"/>
      <c r="F94" s="3"/>
      <c r="G94" s="3"/>
      <c r="H94" s="3"/>
      <c r="I94" s="3"/>
      <c r="J94" s="3"/>
      <c r="K94" t="s">
        <v>450</v>
      </c>
      <c r="L94" s="19">
        <f>216-103</f>
        <v>113</v>
      </c>
      <c r="M94" t="s">
        <v>602</v>
      </c>
    </row>
    <row r="95" spans="1:13">
      <c r="A95" s="22"/>
      <c r="D95" s="4"/>
      <c r="E95" s="58"/>
      <c r="F95" s="3"/>
      <c r="G95" s="3"/>
      <c r="H95" s="3"/>
      <c r="I95" s="3"/>
      <c r="J95" s="3"/>
      <c r="L95" s="19">
        <f>SUM(L90:L94)</f>
        <v>4880</v>
      </c>
      <c r="M95" t="s">
        <v>603</v>
      </c>
    </row>
    <row r="96" spans="1:13">
      <c r="A96" s="90" t="s">
        <v>546</v>
      </c>
      <c r="B96" s="91"/>
      <c r="C96" s="91"/>
      <c r="D96" s="92"/>
      <c r="E96" s="93"/>
      <c r="F96" s="94"/>
      <c r="G96" s="94"/>
      <c r="H96" s="94"/>
      <c r="I96" s="94"/>
      <c r="J96" s="94"/>
      <c r="K96" s="94"/>
      <c r="L96" s="95"/>
      <c r="M96" s="96"/>
    </row>
    <row r="97" spans="1:13">
      <c r="A97" s="97" t="s">
        <v>410</v>
      </c>
      <c r="B97" s="98"/>
      <c r="C97" s="98"/>
      <c r="D97" s="99"/>
      <c r="E97" s="100"/>
      <c r="F97" s="101"/>
      <c r="G97" s="101"/>
      <c r="H97" s="101"/>
      <c r="I97" s="101"/>
      <c r="J97" s="101"/>
      <c r="K97" s="101"/>
      <c r="L97" s="31"/>
      <c r="M97" s="102"/>
    </row>
    <row r="98" spans="1:13">
      <c r="A98" s="10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104"/>
      <c r="M98" s="102"/>
    </row>
    <row r="99" spans="1:13">
      <c r="A99" s="105" t="s">
        <v>113</v>
      </c>
      <c r="B99" s="31" t="s">
        <v>69</v>
      </c>
      <c r="C99" s="31" t="s">
        <v>18</v>
      </c>
      <c r="D99" s="34" t="s">
        <v>72</v>
      </c>
      <c r="E99" s="33">
        <v>167</v>
      </c>
      <c r="F99" s="106">
        <f>885/167</f>
        <v>5.2994011976047908</v>
      </c>
      <c r="G99" s="101">
        <f>E99*F99</f>
        <v>885.00000000000011</v>
      </c>
      <c r="H99" s="101">
        <v>764</v>
      </c>
      <c r="I99" s="101"/>
      <c r="J99" s="101">
        <f>G99-H99</f>
        <v>121.00000000000011</v>
      </c>
      <c r="K99" s="101"/>
      <c r="L99" s="104"/>
      <c r="M99" s="102" t="s">
        <v>114</v>
      </c>
    </row>
    <row r="100" spans="1:13" ht="34.5" customHeight="1">
      <c r="A100" s="105"/>
      <c r="B100" s="31"/>
      <c r="C100" s="31"/>
      <c r="D100" s="34"/>
      <c r="E100" s="33"/>
      <c r="F100" s="107" t="s">
        <v>52</v>
      </c>
      <c r="G100" s="101"/>
      <c r="H100" s="101"/>
      <c r="I100" s="101"/>
      <c r="J100" s="101"/>
      <c r="K100" s="101"/>
      <c r="L100" s="104"/>
      <c r="M100" s="108" t="s">
        <v>115</v>
      </c>
    </row>
    <row r="101" spans="1:13">
      <c r="A101" s="105" t="s">
        <v>248</v>
      </c>
      <c r="B101" s="31" t="s">
        <v>69</v>
      </c>
      <c r="C101" s="31"/>
      <c r="D101" s="34" t="s">
        <v>177</v>
      </c>
      <c r="E101" s="33">
        <v>121</v>
      </c>
      <c r="F101" s="101">
        <v>5</v>
      </c>
      <c r="G101" s="101">
        <f>E101*F101</f>
        <v>605</v>
      </c>
      <c r="H101" s="101">
        <v>380.77</v>
      </c>
      <c r="I101" s="101"/>
      <c r="J101" s="101">
        <f>G101-H101</f>
        <v>224.23000000000002</v>
      </c>
      <c r="K101" s="101"/>
      <c r="L101" s="104"/>
      <c r="M101" s="102" t="s">
        <v>249</v>
      </c>
    </row>
    <row r="102" spans="1:13">
      <c r="A102" s="105"/>
      <c r="B102" s="31"/>
      <c r="C102" s="31"/>
      <c r="D102" s="34"/>
      <c r="E102" s="33"/>
      <c r="F102" s="101"/>
      <c r="G102" s="101"/>
      <c r="H102" s="101"/>
      <c r="I102" s="101"/>
      <c r="J102" s="101"/>
      <c r="K102" s="101"/>
      <c r="L102" s="104"/>
      <c r="M102" s="102" t="s">
        <v>250</v>
      </c>
    </row>
    <row r="103" spans="1:13">
      <c r="A103" s="105"/>
      <c r="B103" s="31"/>
      <c r="C103" s="31"/>
      <c r="D103" s="34"/>
      <c r="E103" s="33"/>
      <c r="F103" s="101"/>
      <c r="G103" s="101"/>
      <c r="H103" s="101"/>
      <c r="I103" s="101"/>
      <c r="J103" s="101"/>
      <c r="K103" s="101"/>
      <c r="L103" s="104"/>
      <c r="M103" s="102" t="s">
        <v>121</v>
      </c>
    </row>
    <row r="104" spans="1:13">
      <c r="A104" s="105"/>
      <c r="B104" s="31"/>
      <c r="C104" s="31"/>
      <c r="D104" s="34"/>
      <c r="E104" s="33"/>
      <c r="F104" s="101"/>
      <c r="G104" s="101"/>
      <c r="H104" s="101"/>
      <c r="I104" s="101"/>
      <c r="J104" s="101"/>
      <c r="K104" s="101"/>
      <c r="L104" s="104"/>
      <c r="M104" s="102" t="s">
        <v>251</v>
      </c>
    </row>
    <row r="105" spans="1:13" ht="30.75" customHeight="1">
      <c r="A105" s="23" t="s">
        <v>618</v>
      </c>
      <c r="B105" t="s">
        <v>619</v>
      </c>
      <c r="C105" t="s">
        <v>621</v>
      </c>
      <c r="D105" s="4" t="s">
        <v>622</v>
      </c>
      <c r="E105" s="2">
        <v>192</v>
      </c>
      <c r="F105" s="3">
        <v>16</v>
      </c>
      <c r="G105" s="101">
        <f>E105*F105</f>
        <v>3072</v>
      </c>
      <c r="H105" s="3">
        <v>4633.42</v>
      </c>
      <c r="I105" s="3"/>
      <c r="J105" s="101">
        <f>G110-H105</f>
        <v>38.579999999999927</v>
      </c>
      <c r="K105" s="3" t="s">
        <v>627</v>
      </c>
      <c r="L105" t="s">
        <v>629</v>
      </c>
      <c r="M105" t="s">
        <v>630</v>
      </c>
    </row>
    <row r="106" spans="1:13" ht="30">
      <c r="B106" s="10" t="s">
        <v>620</v>
      </c>
      <c r="E106">
        <v>22</v>
      </c>
      <c r="F106">
        <v>20</v>
      </c>
      <c r="G106" s="101">
        <f>E106*F106</f>
        <v>440</v>
      </c>
      <c r="K106" t="s">
        <v>628</v>
      </c>
      <c r="L106" s="19">
        <v>950</v>
      </c>
      <c r="M106" t="s">
        <v>631</v>
      </c>
    </row>
    <row r="107" spans="1:13">
      <c r="E107" t="s">
        <v>623</v>
      </c>
      <c r="G107" s="101">
        <v>1160</v>
      </c>
      <c r="M107" t="s">
        <v>632</v>
      </c>
    </row>
    <row r="108" spans="1:13">
      <c r="E108" t="s">
        <v>624</v>
      </c>
      <c r="M108" t="s">
        <v>33</v>
      </c>
    </row>
    <row r="109" spans="1:13">
      <c r="E109" t="s">
        <v>625</v>
      </c>
      <c r="M109" t="s">
        <v>633</v>
      </c>
    </row>
    <row r="110" spans="1:13">
      <c r="F110" t="s">
        <v>626</v>
      </c>
      <c r="G110" s="109">
        <f>SUM(G105:G109)</f>
        <v>4672</v>
      </c>
    </row>
    <row r="111" spans="1:13">
      <c r="M111" t="s">
        <v>634</v>
      </c>
    </row>
    <row r="112" spans="1:13">
      <c r="M112" t="s">
        <v>636</v>
      </c>
    </row>
    <row r="113" spans="13:13">
      <c r="M113" t="s">
        <v>635</v>
      </c>
    </row>
  </sheetData>
  <mergeCells count="1">
    <mergeCell ref="A1:M1"/>
  </mergeCells>
  <printOptions gridLines="1"/>
  <pageMargins left="0.7" right="0.7" top="0.75" bottom="0.75" header="0.3" footer="0.3"/>
  <pageSetup scale="75" orientation="landscape" horizontalDpi="4294967293" verticalDpi="4294967293" r:id="rId1"/>
  <rowBreaks count="2" manualBreakCount="2">
    <brk id="31" max="16383" man="1"/>
    <brk id="7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topLeftCell="A25" workbookViewId="0">
      <selection activeCell="K37" sqref="K37"/>
    </sheetView>
  </sheetViews>
  <sheetFormatPr defaultRowHeight="15"/>
  <cols>
    <col min="1" max="1" width="12" bestFit="1" customWidth="1"/>
    <col min="2" max="2" width="14.42578125" bestFit="1" customWidth="1"/>
    <col min="3" max="3" width="15.140625" bestFit="1" customWidth="1"/>
    <col min="9" max="9" width="9" bestFit="1" customWidth="1"/>
    <col min="11" max="11" width="23.28515625" bestFit="1" customWidth="1"/>
  </cols>
  <sheetData>
    <row r="1" spans="1:11">
      <c r="A1" s="84" t="s">
        <v>429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60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23</v>
      </c>
      <c r="K2" t="s">
        <v>9</v>
      </c>
    </row>
    <row r="3" spans="1:11">
      <c r="A3" s="1">
        <v>40239</v>
      </c>
      <c r="B3" t="str">
        <f>B11</f>
        <v>Mixed Doubles</v>
      </c>
      <c r="C3" t="s">
        <v>51</v>
      </c>
      <c r="D3" t="s">
        <v>395</v>
      </c>
      <c r="H3">
        <v>39.840000000000003</v>
      </c>
      <c r="K3" t="s">
        <v>428</v>
      </c>
    </row>
    <row r="4" spans="1:11">
      <c r="B4" t="str">
        <f>B12</f>
        <v>Playoffs</v>
      </c>
      <c r="K4" t="s">
        <v>396</v>
      </c>
    </row>
    <row r="5" spans="1:11">
      <c r="B5" t="str">
        <f>B13</f>
        <v>Farnsworth</v>
      </c>
      <c r="K5" t="s">
        <v>356</v>
      </c>
    </row>
    <row r="6" spans="1:11">
      <c r="K6" t="s">
        <v>397</v>
      </c>
    </row>
    <row r="7" spans="1:11">
      <c r="K7" t="s">
        <v>398</v>
      </c>
    </row>
    <row r="8" spans="1:11">
      <c r="K8" t="s">
        <v>399</v>
      </c>
    </row>
    <row r="11" spans="1:11">
      <c r="A11" s="21">
        <v>40943</v>
      </c>
      <c r="B11" t="str">
        <f>B25</f>
        <v>Mixed Doubles</v>
      </c>
      <c r="C11" t="s">
        <v>382</v>
      </c>
      <c r="D11" t="s">
        <v>44</v>
      </c>
      <c r="G11" t="s">
        <v>52</v>
      </c>
      <c r="H11">
        <v>87.83</v>
      </c>
      <c r="K11" t="s">
        <v>384</v>
      </c>
    </row>
    <row r="12" spans="1:11">
      <c r="A12" s="6"/>
      <c r="B12" t="str">
        <f>B26</f>
        <v>Playoffs</v>
      </c>
      <c r="C12" t="s">
        <v>233</v>
      </c>
      <c r="D12" t="s">
        <v>383</v>
      </c>
      <c r="K12" t="s">
        <v>385</v>
      </c>
    </row>
    <row r="13" spans="1:11">
      <c r="A13" s="6"/>
      <c r="B13" t="str">
        <f>B27</f>
        <v>Farnsworth</v>
      </c>
      <c r="D13">
        <v>1.5</v>
      </c>
      <c r="K13" t="s">
        <v>267</v>
      </c>
    </row>
    <row r="14" spans="1:11">
      <c r="A14" s="6"/>
    </row>
    <row r="15" spans="1:11">
      <c r="A15" s="21">
        <v>42392</v>
      </c>
      <c r="B15" t="str">
        <f>B11</f>
        <v>Mixed Doubles</v>
      </c>
      <c r="C15" t="s">
        <v>153</v>
      </c>
      <c r="D15" t="s">
        <v>387</v>
      </c>
      <c r="H15">
        <v>163.85</v>
      </c>
      <c r="K15" t="s">
        <v>388</v>
      </c>
    </row>
    <row r="16" spans="1:11">
      <c r="A16" s="6"/>
      <c r="B16" t="str">
        <f>B12</f>
        <v>Playoffs</v>
      </c>
      <c r="K16" t="s">
        <v>389</v>
      </c>
    </row>
    <row r="17" spans="1:11">
      <c r="A17" s="6"/>
      <c r="B17" t="str">
        <f>B13</f>
        <v>Farnsworth</v>
      </c>
      <c r="K17" t="s">
        <v>381</v>
      </c>
    </row>
    <row r="18" spans="1:11">
      <c r="A18" s="6"/>
    </row>
    <row r="19" spans="1:11">
      <c r="A19" s="21">
        <v>42405</v>
      </c>
      <c r="B19" t="s">
        <v>390</v>
      </c>
      <c r="C19" t="s">
        <v>391</v>
      </c>
      <c r="H19">
        <v>116.05</v>
      </c>
      <c r="K19" t="s">
        <v>392</v>
      </c>
    </row>
    <row r="20" spans="1:11">
      <c r="B20" t="str">
        <f>B16</f>
        <v>Playoffs</v>
      </c>
      <c r="K20" t="s">
        <v>356</v>
      </c>
    </row>
    <row r="21" spans="1:11">
      <c r="B21" t="str">
        <f>B17</f>
        <v>Farnsworth</v>
      </c>
      <c r="K21" t="s">
        <v>393</v>
      </c>
    </row>
    <row r="22" spans="1:11">
      <c r="K22" t="s">
        <v>381</v>
      </c>
    </row>
    <row r="23" spans="1:11">
      <c r="K23" t="s">
        <v>394</v>
      </c>
    </row>
    <row r="25" spans="1:11">
      <c r="A25" s="7">
        <v>42406</v>
      </c>
      <c r="B25" t="str">
        <f>B38</f>
        <v>Mixed Doubles</v>
      </c>
      <c r="C25" t="s">
        <v>377</v>
      </c>
      <c r="D25" s="4"/>
      <c r="E25" s="2"/>
      <c r="F25" s="3"/>
      <c r="G25" s="3"/>
      <c r="H25" s="3">
        <v>223.69</v>
      </c>
      <c r="I25" s="3"/>
      <c r="J25" s="3"/>
      <c r="K25" t="s">
        <v>378</v>
      </c>
    </row>
    <row r="26" spans="1:11">
      <c r="A26" s="7"/>
      <c r="B26" t="str">
        <f>B39</f>
        <v>Playoffs</v>
      </c>
      <c r="D26" s="4"/>
      <c r="E26" s="2"/>
      <c r="F26" s="3"/>
      <c r="G26" s="3"/>
      <c r="H26" s="3"/>
      <c r="I26" s="3"/>
      <c r="J26" s="3"/>
      <c r="K26" t="s">
        <v>379</v>
      </c>
    </row>
    <row r="27" spans="1:11">
      <c r="A27" s="7"/>
      <c r="B27" t="str">
        <f>B40</f>
        <v>Farnsworth</v>
      </c>
      <c r="D27" s="4"/>
      <c r="E27" s="2"/>
      <c r="F27" s="3"/>
      <c r="G27" s="3"/>
      <c r="H27" s="3"/>
      <c r="I27" s="3"/>
      <c r="J27" s="3"/>
      <c r="K27" t="s">
        <v>355</v>
      </c>
    </row>
    <row r="28" spans="1:11">
      <c r="A28" s="7"/>
      <c r="D28" s="4"/>
      <c r="E28" s="2"/>
      <c r="F28" s="3"/>
      <c r="G28" s="3"/>
      <c r="H28" s="3"/>
      <c r="I28" s="3"/>
      <c r="J28" s="3"/>
      <c r="K28" t="s">
        <v>380</v>
      </c>
    </row>
    <row r="29" spans="1:11">
      <c r="A29" s="7"/>
      <c r="D29" s="4"/>
      <c r="E29" s="2"/>
      <c r="F29" s="3"/>
      <c r="G29" s="3"/>
      <c r="H29" s="3"/>
      <c r="I29" s="3"/>
      <c r="J29" s="3"/>
      <c r="K29" t="s">
        <v>381</v>
      </c>
    </row>
    <row r="30" spans="1:11">
      <c r="A30" s="7"/>
      <c r="D30" s="4"/>
      <c r="E30" s="6"/>
      <c r="F30" s="3"/>
      <c r="G30" s="3"/>
      <c r="H30" s="3"/>
      <c r="I30" s="3"/>
      <c r="J30" s="3"/>
    </row>
    <row r="31" spans="1:11">
      <c r="A31" s="7">
        <v>43127</v>
      </c>
      <c r="B31" t="s">
        <v>430</v>
      </c>
      <c r="C31" t="s">
        <v>431</v>
      </c>
      <c r="D31" s="4" t="s">
        <v>96</v>
      </c>
      <c r="E31" s="6"/>
      <c r="F31" s="3"/>
      <c r="G31" s="3"/>
      <c r="H31" s="3">
        <v>147.26</v>
      </c>
      <c r="I31" s="3"/>
      <c r="J31" s="3"/>
      <c r="K31" t="s">
        <v>432</v>
      </c>
    </row>
    <row r="32" spans="1:11">
      <c r="A32" s="7"/>
      <c r="B32" t="s">
        <v>49</v>
      </c>
      <c r="D32" s="4"/>
      <c r="E32" s="6"/>
      <c r="F32" s="3"/>
      <c r="G32" s="3"/>
      <c r="H32" s="3"/>
      <c r="I32" s="3"/>
      <c r="J32" s="3"/>
      <c r="K32" t="s">
        <v>433</v>
      </c>
    </row>
    <row r="33" spans="1:11">
      <c r="A33" s="7"/>
      <c r="D33" s="4"/>
      <c r="E33" s="6"/>
      <c r="F33" s="3"/>
      <c r="G33" s="3"/>
      <c r="H33" s="3"/>
      <c r="I33" s="3"/>
      <c r="J33" s="3"/>
      <c r="K33" t="s">
        <v>434</v>
      </c>
    </row>
    <row r="34" spans="1:11">
      <c r="A34" s="7"/>
      <c r="D34" s="4"/>
      <c r="E34" s="6"/>
      <c r="F34" s="3"/>
      <c r="G34" s="3"/>
      <c r="H34" s="3"/>
      <c r="I34" s="3"/>
      <c r="J34" s="3"/>
      <c r="K34" t="s">
        <v>435</v>
      </c>
    </row>
    <row r="35" spans="1:11">
      <c r="A35" s="7"/>
      <c r="D35" s="4"/>
      <c r="E35" s="6"/>
      <c r="F35" s="3"/>
      <c r="G35" s="3"/>
      <c r="H35" s="3"/>
      <c r="I35" s="3"/>
      <c r="J35" s="3"/>
      <c r="K35" t="s">
        <v>436</v>
      </c>
    </row>
    <row r="36" spans="1:11">
      <c r="A36" s="7"/>
      <c r="D36" s="4"/>
      <c r="E36" s="6"/>
      <c r="F36" s="3"/>
      <c r="G36" s="3"/>
      <c r="H36" s="3"/>
      <c r="I36" s="3"/>
      <c r="J36" s="3"/>
      <c r="K36" t="s">
        <v>437</v>
      </c>
    </row>
    <row r="38" spans="1:11">
      <c r="A38" s="7">
        <v>43148</v>
      </c>
      <c r="B38" t="s">
        <v>48</v>
      </c>
      <c r="C38" t="s">
        <v>50</v>
      </c>
      <c r="D38" s="4" t="s">
        <v>53</v>
      </c>
      <c r="E38" s="2" t="s">
        <v>52</v>
      </c>
      <c r="F38" s="3" t="s">
        <v>52</v>
      </c>
      <c r="G38" s="3" t="s">
        <v>52</v>
      </c>
      <c r="H38" s="3">
        <v>119.96</v>
      </c>
      <c r="I38" s="3">
        <v>0</v>
      </c>
      <c r="J38" s="3" t="s">
        <v>54</v>
      </c>
      <c r="K38" t="s">
        <v>55</v>
      </c>
    </row>
    <row r="39" spans="1:11">
      <c r="A39" s="7"/>
      <c r="B39" t="s">
        <v>49</v>
      </c>
      <c r="C39" t="s">
        <v>51</v>
      </c>
      <c r="D39" s="4" t="s">
        <v>52</v>
      </c>
      <c r="E39" s="2"/>
      <c r="F39" s="3"/>
      <c r="G39" s="3"/>
      <c r="H39" s="3"/>
      <c r="I39" s="3"/>
      <c r="J39" s="3"/>
      <c r="K39" t="s">
        <v>56</v>
      </c>
    </row>
    <row r="40" spans="1:11">
      <c r="A40" s="7"/>
      <c r="B40" t="s">
        <v>386</v>
      </c>
      <c r="C40" t="s">
        <v>52</v>
      </c>
      <c r="D40" s="4"/>
      <c r="E40" s="2"/>
      <c r="F40" s="3"/>
      <c r="G40" s="3"/>
      <c r="H40" s="3"/>
      <c r="I40" s="3"/>
      <c r="J40" s="3"/>
    </row>
    <row r="41" spans="1:11">
      <c r="A41" s="7"/>
      <c r="D41" s="4"/>
      <c r="E41" s="2"/>
      <c r="F41" s="3"/>
      <c r="G41" s="3"/>
      <c r="H41" s="3"/>
      <c r="I41" s="3"/>
      <c r="J41" s="3"/>
    </row>
  </sheetData>
  <mergeCells count="1">
    <mergeCell ref="A1:K1"/>
  </mergeCells>
  <printOptions gridLines="1"/>
  <pageMargins left="0.7" right="0.7" top="0.75" bottom="0.75" header="0.3" footer="0.3"/>
  <pageSetup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P16" sqref="P16"/>
    </sheetView>
  </sheetViews>
  <sheetFormatPr defaultRowHeight="15"/>
  <cols>
    <col min="3" max="3" width="13.7109375" bestFit="1" customWidth="1"/>
    <col min="9" max="9" width="10.140625" customWidth="1"/>
    <col min="11" max="11" width="9.140625" style="111"/>
  </cols>
  <sheetData>
    <row r="1" spans="1:12">
      <c r="A1" s="84" t="s">
        <v>663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45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651</v>
      </c>
      <c r="K2" s="110" t="s">
        <v>652</v>
      </c>
      <c r="L2" t="s">
        <v>9</v>
      </c>
    </row>
    <row r="3" spans="1:12" ht="30">
      <c r="A3" s="7">
        <v>43890</v>
      </c>
      <c r="B3" t="s">
        <v>664</v>
      </c>
      <c r="C3" t="s">
        <v>208</v>
      </c>
      <c r="D3" s="4" t="s">
        <v>72</v>
      </c>
      <c r="E3" s="59">
        <v>105</v>
      </c>
      <c r="F3" s="3">
        <v>5</v>
      </c>
      <c r="G3" s="3">
        <f>(E3*F3)+(E4*F4)</f>
        <v>525</v>
      </c>
      <c r="H3" s="3">
        <v>466.59</v>
      </c>
      <c r="I3" s="3">
        <f>G3-H3</f>
        <v>58.410000000000025</v>
      </c>
      <c r="J3" s="3" t="s">
        <v>655</v>
      </c>
      <c r="K3" s="9">
        <v>34.5</v>
      </c>
      <c r="L3" t="s">
        <v>665</v>
      </c>
    </row>
    <row r="4" spans="1:12" ht="30">
      <c r="A4" s="7"/>
      <c r="B4" t="s">
        <v>13</v>
      </c>
      <c r="D4" s="4"/>
      <c r="E4" s="59">
        <v>0</v>
      </c>
      <c r="F4" s="3">
        <v>6</v>
      </c>
      <c r="G4" s="3"/>
      <c r="H4" s="3"/>
      <c r="I4" s="3"/>
      <c r="J4" s="5" t="s">
        <v>659</v>
      </c>
      <c r="K4" s="9">
        <v>38.5</v>
      </c>
      <c r="L4" t="s">
        <v>666</v>
      </c>
    </row>
    <row r="5" spans="1:12" ht="17.25">
      <c r="A5" s="7"/>
      <c r="D5" s="4"/>
      <c r="E5" s="59"/>
      <c r="F5" s="3"/>
      <c r="G5" s="13"/>
      <c r="H5" s="3"/>
      <c r="I5" s="3"/>
      <c r="J5" s="3"/>
      <c r="K5" s="9"/>
      <c r="L5" t="s">
        <v>667</v>
      </c>
    </row>
    <row r="6" spans="1:12">
      <c r="A6" s="7"/>
      <c r="D6" s="59"/>
      <c r="E6" s="59"/>
      <c r="F6" s="3"/>
      <c r="G6" s="3"/>
      <c r="H6" s="3"/>
      <c r="I6" s="3"/>
      <c r="J6" s="112" t="s">
        <v>668</v>
      </c>
      <c r="K6" s="9">
        <v>17.309999999999999</v>
      </c>
      <c r="L6" t="s">
        <v>669</v>
      </c>
    </row>
    <row r="7" spans="1:12">
      <c r="A7" s="7"/>
      <c r="D7" s="59"/>
      <c r="E7" s="59"/>
      <c r="F7" s="3"/>
      <c r="G7" s="3"/>
      <c r="H7" s="3"/>
      <c r="I7" s="3"/>
      <c r="J7" s="3" t="s">
        <v>658</v>
      </c>
      <c r="K7" s="9">
        <v>42.16</v>
      </c>
      <c r="L7" t="s">
        <v>670</v>
      </c>
    </row>
    <row r="8" spans="1:12">
      <c r="A8" s="7"/>
      <c r="D8" s="59"/>
      <c r="E8" s="59"/>
      <c r="F8" s="3"/>
      <c r="G8" s="3"/>
      <c r="H8" s="3"/>
      <c r="I8" s="3"/>
      <c r="J8" s="3" t="s">
        <v>671</v>
      </c>
      <c r="K8" s="9">
        <v>41.71</v>
      </c>
      <c r="L8" t="s">
        <v>672</v>
      </c>
    </row>
    <row r="9" spans="1:12">
      <c r="A9" s="7"/>
      <c r="D9" s="4"/>
      <c r="E9" s="59"/>
      <c r="F9" s="3"/>
      <c r="G9" s="3"/>
      <c r="H9" s="3"/>
      <c r="I9" s="3"/>
      <c r="J9" s="3" t="s">
        <v>653</v>
      </c>
      <c r="K9" s="9">
        <v>292.41000000000003</v>
      </c>
      <c r="L9" t="s">
        <v>673</v>
      </c>
    </row>
    <row r="10" spans="1:12">
      <c r="A10" s="7"/>
      <c r="D10" s="4"/>
      <c r="E10" s="12"/>
      <c r="F10" s="3"/>
      <c r="G10" s="3"/>
      <c r="H10" s="3"/>
      <c r="I10" s="3"/>
      <c r="J10" s="3"/>
      <c r="K10" s="9"/>
    </row>
    <row r="11" spans="1:12">
      <c r="A11" s="7"/>
      <c r="D11" s="4"/>
      <c r="E11" s="59"/>
      <c r="F11" s="3"/>
      <c r="G11" s="3"/>
      <c r="H11" s="3"/>
      <c r="I11" s="3"/>
      <c r="J11" s="3"/>
      <c r="K11" s="9"/>
    </row>
    <row r="12" spans="1:12">
      <c r="A12" s="7"/>
      <c r="D12" s="4"/>
      <c r="E12" s="59"/>
      <c r="F12" s="3"/>
      <c r="G12" s="3"/>
      <c r="H12" s="3"/>
      <c r="I12" s="3"/>
      <c r="J12" s="3"/>
      <c r="K12" s="9"/>
    </row>
    <row r="13" spans="1:12">
      <c r="A13" s="7"/>
      <c r="D13" s="4"/>
      <c r="E13" s="59"/>
      <c r="F13" s="3"/>
      <c r="G13" s="3"/>
      <c r="H13" s="3"/>
      <c r="I13" s="3"/>
      <c r="J13" s="3"/>
      <c r="K13" s="9"/>
    </row>
  </sheetData>
  <mergeCells count="1">
    <mergeCell ref="A1:L1"/>
  </mergeCells>
  <printOptions gridLines="1"/>
  <pageMargins left="0.7" right="0.7" top="0.75" bottom="0.75" header="0.3" footer="0.3"/>
  <pageSetup scale="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K12" sqref="K12"/>
    </sheetView>
  </sheetViews>
  <sheetFormatPr defaultRowHeight="15"/>
  <cols>
    <col min="1" max="1" width="9.7109375" bestFit="1" customWidth="1"/>
    <col min="2" max="2" width="21.140625" bestFit="1" customWidth="1"/>
    <col min="3" max="3" width="17" bestFit="1" customWidth="1"/>
    <col min="8" max="8" width="9.140625" style="55"/>
    <col min="9" max="9" width="10" bestFit="1" customWidth="1"/>
  </cols>
  <sheetData>
    <row r="1" spans="1:11" ht="45">
      <c r="A1" s="16" t="s">
        <v>1</v>
      </c>
      <c r="B1" t="s">
        <v>2</v>
      </c>
      <c r="C1" t="s">
        <v>3</v>
      </c>
      <c r="D1" s="4" t="s">
        <v>37</v>
      </c>
      <c r="E1" s="4" t="s">
        <v>4</v>
      </c>
      <c r="F1" s="3" t="s">
        <v>5</v>
      </c>
      <c r="G1" s="3" t="s">
        <v>6</v>
      </c>
      <c r="H1" s="54" t="s">
        <v>7</v>
      </c>
      <c r="I1" s="5" t="s">
        <v>8</v>
      </c>
      <c r="J1" s="5" t="s">
        <v>23</v>
      </c>
      <c r="K1" t="s">
        <v>9</v>
      </c>
    </row>
    <row r="2" spans="1:11">
      <c r="A2" s="20">
        <v>40852</v>
      </c>
      <c r="B2" t="s">
        <v>563</v>
      </c>
      <c r="C2" t="s">
        <v>583</v>
      </c>
      <c r="D2" s="4" t="s">
        <v>584</v>
      </c>
      <c r="E2" s="4"/>
      <c r="F2" s="3"/>
      <c r="G2" s="3"/>
      <c r="H2" s="54"/>
      <c r="I2" s="5"/>
      <c r="J2" s="5"/>
    </row>
    <row r="3" spans="1:11">
      <c r="A3" s="16"/>
      <c r="D3" s="4"/>
      <c r="E3" s="4"/>
      <c r="F3" s="3"/>
      <c r="G3" s="3"/>
      <c r="H3" s="54"/>
      <c r="I3" s="5"/>
      <c r="J3" s="5"/>
    </row>
    <row r="4" spans="1:11">
      <c r="A4" s="20">
        <v>41580</v>
      </c>
      <c r="B4" t="s">
        <v>563</v>
      </c>
      <c r="C4" s="57" t="s">
        <v>586</v>
      </c>
      <c r="D4" s="4" t="s">
        <v>44</v>
      </c>
      <c r="E4" s="4"/>
      <c r="F4" s="3"/>
      <c r="G4" s="3"/>
      <c r="H4" s="54">
        <v>8.17</v>
      </c>
      <c r="I4" s="5"/>
      <c r="J4" s="5"/>
      <c r="K4" t="s">
        <v>585</v>
      </c>
    </row>
    <row r="5" spans="1:11">
      <c r="A5" s="16"/>
      <c r="D5" s="4"/>
      <c r="E5" s="4"/>
      <c r="F5" s="3"/>
      <c r="G5" s="3"/>
      <c r="H5" s="54"/>
      <c r="I5" s="5"/>
      <c r="J5" s="5"/>
    </row>
    <row r="6" spans="1:11">
      <c r="A6" s="20">
        <v>41951</v>
      </c>
      <c r="B6" t="s">
        <v>563</v>
      </c>
      <c r="C6" t="s">
        <v>353</v>
      </c>
      <c r="D6" s="4" t="s">
        <v>45</v>
      </c>
      <c r="E6" s="4"/>
      <c r="F6" s="3"/>
      <c r="G6" s="3"/>
      <c r="H6" s="54">
        <v>23.43</v>
      </c>
      <c r="I6" s="5"/>
      <c r="J6" s="5"/>
      <c r="K6" t="s">
        <v>587</v>
      </c>
    </row>
    <row r="7" spans="1:11">
      <c r="A7" s="16"/>
      <c r="D7" s="4"/>
      <c r="E7" s="4"/>
      <c r="F7" s="3"/>
      <c r="G7" s="3"/>
      <c r="H7" s="54"/>
      <c r="I7" s="5"/>
      <c r="J7" s="5"/>
    </row>
    <row r="8" spans="1:11">
      <c r="A8" s="20">
        <v>42314</v>
      </c>
      <c r="B8" t="s">
        <v>563</v>
      </c>
      <c r="D8" s="4" t="s">
        <v>96</v>
      </c>
      <c r="E8" s="4"/>
      <c r="F8" s="3"/>
      <c r="G8" s="3"/>
      <c r="H8" s="54">
        <v>0</v>
      </c>
      <c r="I8" s="5"/>
      <c r="J8" s="5"/>
    </row>
    <row r="9" spans="1:11">
      <c r="A9" s="16"/>
      <c r="D9" s="4"/>
      <c r="E9" s="4"/>
      <c r="F9" s="3"/>
      <c r="G9" s="3"/>
      <c r="H9" s="54"/>
      <c r="I9" s="5"/>
      <c r="J9" s="5"/>
    </row>
    <row r="10" spans="1:11">
      <c r="A10" s="1">
        <v>43413</v>
      </c>
      <c r="B10" t="s">
        <v>563</v>
      </c>
      <c r="C10" t="s">
        <v>562</v>
      </c>
      <c r="D10" t="s">
        <v>564</v>
      </c>
      <c r="H10" s="55">
        <v>87.51</v>
      </c>
      <c r="J10" t="s">
        <v>561</v>
      </c>
      <c r="K10" t="s">
        <v>589</v>
      </c>
    </row>
    <row r="11" spans="1:11">
      <c r="K11" t="s">
        <v>590</v>
      </c>
    </row>
    <row r="12" spans="1:11">
      <c r="B12" t="s">
        <v>565</v>
      </c>
    </row>
    <row r="16" spans="1:11">
      <c r="A16" s="56" t="s">
        <v>588</v>
      </c>
    </row>
  </sheetData>
  <printOptions gridLines="1"/>
  <pageMargins left="0.19" right="0.7" top="0.75" bottom="0.75" header="0.3" footer="0.3"/>
  <pageSetup scale="9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F13" sqref="F13"/>
    </sheetView>
  </sheetViews>
  <sheetFormatPr defaultRowHeight="15"/>
  <cols>
    <col min="1" max="1" width="12" style="7" bestFit="1" customWidth="1"/>
    <col min="2" max="2" width="16.85546875" customWidth="1"/>
    <col min="3" max="3" width="15.7109375" bestFit="1" customWidth="1"/>
    <col min="4" max="4" width="8.85546875" style="4" customWidth="1"/>
    <col min="5" max="5" width="9.140625" style="6"/>
    <col min="6" max="6" width="9.28515625" style="3" bestFit="1" customWidth="1"/>
    <col min="7" max="8" width="10" style="3" bestFit="1" customWidth="1"/>
    <col min="9" max="11" width="10.28515625" style="3" customWidth="1"/>
    <col min="12" max="12" width="23.5703125" customWidth="1"/>
    <col min="13" max="13" width="20.7109375" customWidth="1"/>
  </cols>
  <sheetData>
    <row r="1" spans="1:12">
      <c r="A1" s="84" t="s">
        <v>425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45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651</v>
      </c>
      <c r="K2" s="5" t="s">
        <v>652</v>
      </c>
      <c r="L2" t="s">
        <v>9</v>
      </c>
    </row>
    <row r="3" spans="1:12" ht="30">
      <c r="A3" s="1">
        <v>38292</v>
      </c>
      <c r="B3" t="s">
        <v>75</v>
      </c>
      <c r="C3" t="s">
        <v>76</v>
      </c>
      <c r="D3" s="4" t="s">
        <v>72</v>
      </c>
      <c r="E3" s="6">
        <v>138</v>
      </c>
      <c r="F3" s="3">
        <v>5</v>
      </c>
      <c r="G3" s="3">
        <f>E3*F3</f>
        <v>690</v>
      </c>
      <c r="H3" s="3">
        <v>468.92</v>
      </c>
      <c r="I3" s="3">
        <f>G3-H3</f>
        <v>221.07999999999998</v>
      </c>
      <c r="L3" t="s">
        <v>80</v>
      </c>
    </row>
    <row r="4" spans="1:12">
      <c r="A4" t="s">
        <v>73</v>
      </c>
      <c r="B4" t="s">
        <v>13</v>
      </c>
      <c r="C4" t="s">
        <v>52</v>
      </c>
      <c r="L4" t="s">
        <v>77</v>
      </c>
    </row>
    <row r="5" spans="1:12">
      <c r="A5" t="s">
        <v>74</v>
      </c>
      <c r="C5" t="s">
        <v>52</v>
      </c>
      <c r="F5" s="3" t="s">
        <v>52</v>
      </c>
      <c r="L5" t="s">
        <v>78</v>
      </c>
    </row>
    <row r="6" spans="1:12">
      <c r="A6"/>
      <c r="L6" t="s">
        <v>79</v>
      </c>
    </row>
    <row r="7" spans="1:12">
      <c r="A7"/>
      <c r="E7" s="4"/>
      <c r="H7" s="5"/>
      <c r="I7" s="5"/>
      <c r="J7" s="5"/>
      <c r="K7" s="5"/>
      <c r="L7" t="s">
        <v>81</v>
      </c>
    </row>
    <row r="8" spans="1:12">
      <c r="A8"/>
      <c r="E8" s="4"/>
      <c r="H8" s="5"/>
      <c r="I8" s="5"/>
      <c r="J8" s="5"/>
      <c r="K8" s="5"/>
      <c r="L8" t="s">
        <v>82</v>
      </c>
    </row>
    <row r="10" spans="1:12">
      <c r="A10" s="7">
        <v>41958</v>
      </c>
      <c r="B10" t="s">
        <v>156</v>
      </c>
      <c r="D10" s="4" t="s">
        <v>44</v>
      </c>
      <c r="E10" s="6">
        <v>151</v>
      </c>
      <c r="F10" s="3">
        <v>5</v>
      </c>
      <c r="G10" s="3">
        <f>E10*F10</f>
        <v>755</v>
      </c>
      <c r="H10" s="3">
        <v>763.28</v>
      </c>
      <c r="I10" s="3">
        <f>G13-H10</f>
        <v>27.720000000000027</v>
      </c>
      <c r="L10" t="s">
        <v>163</v>
      </c>
    </row>
    <row r="11" spans="1:12">
      <c r="E11" s="6">
        <v>1</v>
      </c>
      <c r="F11" s="3">
        <v>6</v>
      </c>
      <c r="G11" s="3">
        <f>E11*F11</f>
        <v>6</v>
      </c>
      <c r="L11" t="s">
        <v>164</v>
      </c>
    </row>
    <row r="12" spans="1:12" ht="17.25">
      <c r="E12" s="6" t="s">
        <v>230</v>
      </c>
      <c r="G12" s="13">
        <v>30</v>
      </c>
      <c r="L12" t="s">
        <v>165</v>
      </c>
    </row>
    <row r="13" spans="1:12">
      <c r="D13" s="6"/>
      <c r="G13" s="3">
        <f>G10+G12+G11</f>
        <v>791</v>
      </c>
      <c r="L13" t="s">
        <v>166</v>
      </c>
    </row>
    <row r="14" spans="1:12">
      <c r="L14" t="s">
        <v>167</v>
      </c>
    </row>
    <row r="15" spans="1:12" ht="30">
      <c r="A15" s="7">
        <v>42329</v>
      </c>
      <c r="B15" t="s">
        <v>156</v>
      </c>
      <c r="C15" t="s">
        <v>157</v>
      </c>
      <c r="D15" s="4" t="s">
        <v>46</v>
      </c>
      <c r="E15" s="6">
        <v>157</v>
      </c>
      <c r="F15" s="3">
        <v>5</v>
      </c>
      <c r="G15" s="3">
        <f>E15*F15</f>
        <v>785</v>
      </c>
      <c r="H15" s="3">
        <v>700.01</v>
      </c>
      <c r="I15" s="3">
        <f>G18-H15</f>
        <v>119.99000000000001</v>
      </c>
      <c r="J15" s="3" t="s">
        <v>52</v>
      </c>
      <c r="L15" t="s">
        <v>158</v>
      </c>
    </row>
    <row r="16" spans="1:12">
      <c r="B16" t="s">
        <v>52</v>
      </c>
      <c r="C16" t="s">
        <v>52</v>
      </c>
      <c r="D16" s="4" t="s">
        <v>52</v>
      </c>
      <c r="E16" s="6">
        <v>3</v>
      </c>
      <c r="F16" s="3">
        <v>6</v>
      </c>
      <c r="G16" s="3">
        <f>E16*F16</f>
        <v>18</v>
      </c>
      <c r="L16" t="s">
        <v>159</v>
      </c>
    </row>
    <row r="17" spans="1:12" ht="17.25">
      <c r="C17" t="s">
        <v>52</v>
      </c>
      <c r="E17" s="6" t="s">
        <v>232</v>
      </c>
      <c r="G17" s="13">
        <v>17</v>
      </c>
      <c r="L17" t="s">
        <v>160</v>
      </c>
    </row>
    <row r="18" spans="1:12">
      <c r="G18" s="3">
        <f>SUM(G15:G17)</f>
        <v>820</v>
      </c>
      <c r="L18" t="s">
        <v>161</v>
      </c>
    </row>
    <row r="19" spans="1:12">
      <c r="L19" t="s">
        <v>162</v>
      </c>
    </row>
    <row r="21" spans="1:12">
      <c r="A21" s="7">
        <v>43435</v>
      </c>
      <c r="B21" t="s">
        <v>156</v>
      </c>
      <c r="C21" t="s">
        <v>604</v>
      </c>
      <c r="D21" s="4" t="s">
        <v>38</v>
      </c>
      <c r="E21" s="58">
        <v>82</v>
      </c>
      <c r="F21" s="3">
        <v>5</v>
      </c>
      <c r="G21" s="3">
        <f>E21*F21</f>
        <v>410</v>
      </c>
      <c r="H21" s="3">
        <v>561</v>
      </c>
      <c r="I21" s="3">
        <f>G24-H21</f>
        <v>30</v>
      </c>
      <c r="L21" t="s">
        <v>605</v>
      </c>
    </row>
    <row r="22" spans="1:12">
      <c r="E22" s="58">
        <v>35</v>
      </c>
      <c r="F22" s="3">
        <f>175/35</f>
        <v>5</v>
      </c>
      <c r="G22" s="3">
        <f>E22*F22</f>
        <v>175</v>
      </c>
      <c r="L22" t="s">
        <v>606</v>
      </c>
    </row>
    <row r="23" spans="1:12" ht="17.25">
      <c r="E23" s="58" t="s">
        <v>232</v>
      </c>
      <c r="G23" s="13">
        <v>6</v>
      </c>
      <c r="L23" t="s">
        <v>607</v>
      </c>
    </row>
    <row r="24" spans="1:12">
      <c r="E24" s="58"/>
      <c r="G24" s="3">
        <f>SUM(G21:G23)</f>
        <v>591</v>
      </c>
      <c r="L24" t="s">
        <v>33</v>
      </c>
    </row>
    <row r="25" spans="1:12">
      <c r="L25" t="s">
        <v>355</v>
      </c>
    </row>
    <row r="27" spans="1:12" ht="30">
      <c r="A27" s="7">
        <v>43792</v>
      </c>
      <c r="B27" t="s">
        <v>156</v>
      </c>
      <c r="C27" t="s">
        <v>431</v>
      </c>
      <c r="D27" s="4" t="s">
        <v>177</v>
      </c>
      <c r="E27" s="59">
        <v>134</v>
      </c>
      <c r="F27" s="3">
        <v>5</v>
      </c>
      <c r="G27" s="3">
        <f>E27*F27</f>
        <v>670</v>
      </c>
      <c r="H27" s="3">
        <v>682</v>
      </c>
      <c r="I27" s="3">
        <f>G30-H27</f>
        <v>22</v>
      </c>
      <c r="J27" s="3" t="s">
        <v>653</v>
      </c>
      <c r="K27" s="3">
        <v>503</v>
      </c>
      <c r="L27" t="s">
        <v>654</v>
      </c>
    </row>
    <row r="28" spans="1:12">
      <c r="E28" s="59">
        <v>0</v>
      </c>
      <c r="F28" s="3">
        <f>175/35</f>
        <v>5</v>
      </c>
      <c r="G28" s="3">
        <f>E28*F28</f>
        <v>0</v>
      </c>
      <c r="J28" s="3" t="s">
        <v>655</v>
      </c>
      <c r="K28" s="3">
        <v>95</v>
      </c>
      <c r="L28" t="s">
        <v>656</v>
      </c>
    </row>
    <row r="29" spans="1:12" ht="17.25">
      <c r="E29" s="59" t="s">
        <v>232</v>
      </c>
      <c r="G29" s="13">
        <v>34</v>
      </c>
      <c r="L29" t="s">
        <v>657</v>
      </c>
    </row>
    <row r="30" spans="1:12">
      <c r="E30" s="59"/>
      <c r="G30" s="3">
        <f>SUM(G27:G29)</f>
        <v>704</v>
      </c>
      <c r="J30" s="3" t="s">
        <v>658</v>
      </c>
      <c r="K30" s="3">
        <v>39</v>
      </c>
      <c r="L30" t="s">
        <v>64</v>
      </c>
    </row>
    <row r="31" spans="1:12">
      <c r="E31" s="59"/>
      <c r="J31" s="3" t="s">
        <v>659</v>
      </c>
      <c r="K31" s="3">
        <v>60</v>
      </c>
      <c r="L31" t="s">
        <v>660</v>
      </c>
    </row>
    <row r="32" spans="1:12">
      <c r="K32" s="3">
        <v>-15</v>
      </c>
      <c r="L32" t="s">
        <v>661</v>
      </c>
    </row>
    <row r="33" spans="12:12">
      <c r="L33" t="s">
        <v>662</v>
      </c>
    </row>
  </sheetData>
  <mergeCells count="1">
    <mergeCell ref="A1:L1"/>
  </mergeCells>
  <printOptions gridLines="1"/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B9" sqref="B9"/>
    </sheetView>
  </sheetViews>
  <sheetFormatPr defaultRowHeight="15"/>
  <cols>
    <col min="1" max="1" width="10.7109375" style="8" bestFit="1" customWidth="1"/>
    <col min="2" max="2" width="16.85546875" customWidth="1"/>
    <col min="3" max="3" width="14.5703125" bestFit="1" customWidth="1"/>
    <col min="4" max="4" width="8.85546875" style="4" customWidth="1"/>
    <col min="5" max="5" width="9.140625" style="6"/>
    <col min="6" max="6" width="9.28515625" style="3" bestFit="1" customWidth="1"/>
    <col min="7" max="8" width="10" style="3" bestFit="1" customWidth="1"/>
    <col min="9" max="10" width="10.28515625" style="3" customWidth="1"/>
    <col min="11" max="11" width="26.7109375" bestFit="1" customWidth="1"/>
    <col min="12" max="12" width="20.7109375" customWidth="1"/>
  </cols>
  <sheetData>
    <row r="1" spans="1:12">
      <c r="A1" s="84" t="s">
        <v>422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45">
      <c r="A2" s="8" t="s">
        <v>1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67</v>
      </c>
      <c r="I2" s="5" t="s">
        <v>8</v>
      </c>
      <c r="J2" s="5" t="s">
        <v>23</v>
      </c>
      <c r="K2" t="s">
        <v>9</v>
      </c>
      <c r="L2" t="s">
        <v>52</v>
      </c>
    </row>
    <row r="3" spans="1:12">
      <c r="A3" s="8" t="s">
        <v>85</v>
      </c>
      <c r="B3" t="s">
        <v>88</v>
      </c>
      <c r="C3" t="s">
        <v>86</v>
      </c>
      <c r="D3" s="4" t="s">
        <v>53</v>
      </c>
      <c r="E3" s="6">
        <v>99</v>
      </c>
      <c r="F3" s="3">
        <v>5</v>
      </c>
      <c r="G3" s="3">
        <f>E3*F3</f>
        <v>495</v>
      </c>
      <c r="H3" s="3">
        <v>192.96</v>
      </c>
      <c r="I3" s="3">
        <f>G3-H3</f>
        <v>302.03999999999996</v>
      </c>
      <c r="K3" t="s">
        <v>90</v>
      </c>
    </row>
    <row r="4" spans="1:12">
      <c r="B4" t="s">
        <v>89</v>
      </c>
      <c r="C4" t="s">
        <v>87</v>
      </c>
      <c r="K4" t="s">
        <v>91</v>
      </c>
    </row>
    <row r="5" spans="1:12">
      <c r="K5" t="s">
        <v>92</v>
      </c>
    </row>
    <row r="6" spans="1:12">
      <c r="K6" t="s">
        <v>93</v>
      </c>
    </row>
    <row r="7" spans="1:12">
      <c r="K7" t="s">
        <v>94</v>
      </c>
    </row>
    <row r="9" spans="1:12" ht="60">
      <c r="A9" s="8" t="s">
        <v>108</v>
      </c>
      <c r="B9" t="s">
        <v>88</v>
      </c>
      <c r="C9" t="s">
        <v>51</v>
      </c>
      <c r="D9" s="4" t="s">
        <v>110</v>
      </c>
      <c r="E9" s="6">
        <v>111</v>
      </c>
      <c r="F9" s="3">
        <v>5</v>
      </c>
      <c r="G9" s="3">
        <f>E9*F9</f>
        <v>555</v>
      </c>
      <c r="H9" s="3">
        <v>363.69</v>
      </c>
      <c r="I9" s="3">
        <f>G9-H9</f>
        <v>191.31</v>
      </c>
      <c r="K9" s="10" t="s">
        <v>111</v>
      </c>
    </row>
    <row r="10" spans="1:12">
      <c r="B10" t="s">
        <v>109</v>
      </c>
    </row>
    <row r="11" spans="1:12">
      <c r="L11" t="s">
        <v>52</v>
      </c>
    </row>
    <row r="13" spans="1:12">
      <c r="A13" s="8" t="s">
        <v>100</v>
      </c>
      <c r="B13" t="s">
        <v>102</v>
      </c>
      <c r="C13" t="s">
        <v>104</v>
      </c>
      <c r="D13" s="6" t="s">
        <v>46</v>
      </c>
      <c r="E13" s="6">
        <v>96</v>
      </c>
      <c r="F13" s="3">
        <v>5</v>
      </c>
      <c r="G13" s="3">
        <f>E13*F13</f>
        <v>480</v>
      </c>
      <c r="H13" s="3">
        <v>306</v>
      </c>
      <c r="I13" s="3">
        <f>G13-H13</f>
        <v>174</v>
      </c>
      <c r="K13" t="s">
        <v>105</v>
      </c>
    </row>
    <row r="14" spans="1:12">
      <c r="B14" t="s">
        <v>103</v>
      </c>
      <c r="K14" t="s">
        <v>106</v>
      </c>
    </row>
    <row r="15" spans="1:12">
      <c r="K15" t="s">
        <v>107</v>
      </c>
    </row>
    <row r="17" spans="1:11">
      <c r="A17" s="8" t="s">
        <v>101</v>
      </c>
      <c r="B17" t="s">
        <v>102</v>
      </c>
      <c r="C17" s="6" t="s">
        <v>95</v>
      </c>
      <c r="D17" s="4" t="s">
        <v>96</v>
      </c>
      <c r="E17" s="6">
        <v>92</v>
      </c>
      <c r="F17" s="3">
        <v>5</v>
      </c>
      <c r="G17" s="3">
        <f>E17*F17</f>
        <v>460</v>
      </c>
      <c r="H17" s="3">
        <v>235</v>
      </c>
      <c r="I17" s="3">
        <f>G17-H17</f>
        <v>225</v>
      </c>
      <c r="J17" s="3" t="s">
        <v>52</v>
      </c>
      <c r="K17" t="s">
        <v>97</v>
      </c>
    </row>
    <row r="18" spans="1:11">
      <c r="B18" t="s">
        <v>103</v>
      </c>
      <c r="C18" t="s">
        <v>11</v>
      </c>
      <c r="K18" t="s">
        <v>98</v>
      </c>
    </row>
    <row r="19" spans="1:11">
      <c r="K19" t="s">
        <v>99</v>
      </c>
    </row>
  </sheetData>
  <mergeCells count="1">
    <mergeCell ref="A1:K1"/>
  </mergeCells>
  <printOptions gridLines="1"/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9" sqref="A19"/>
    </sheetView>
  </sheetViews>
  <sheetFormatPr defaultRowHeight="15"/>
  <cols>
    <col min="1" max="1" width="12" style="7" bestFit="1" customWidth="1"/>
    <col min="2" max="2" width="16.85546875" customWidth="1"/>
    <col min="3" max="3" width="14.5703125" bestFit="1" customWidth="1"/>
    <col min="4" max="4" width="8.85546875" style="4" customWidth="1"/>
    <col min="5" max="5" width="9.140625" style="6"/>
    <col min="6" max="6" width="9.28515625" style="3" bestFit="1" customWidth="1"/>
    <col min="7" max="8" width="10" style="3" bestFit="1" customWidth="1"/>
    <col min="9" max="10" width="10.28515625" style="3" customWidth="1"/>
    <col min="11" max="11" width="23.5703125" customWidth="1"/>
    <col min="12" max="12" width="20.7109375" customWidth="1"/>
  </cols>
  <sheetData>
    <row r="1" spans="1:12">
      <c r="A1" s="84" t="s">
        <v>424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2" ht="45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23</v>
      </c>
      <c r="K2" t="s">
        <v>9</v>
      </c>
    </row>
    <row r="3" spans="1:12">
      <c r="A3" s="7">
        <v>41244</v>
      </c>
      <c r="B3" t="s">
        <v>223</v>
      </c>
      <c r="C3" t="s">
        <v>224</v>
      </c>
      <c r="D3" s="4" t="s">
        <v>225</v>
      </c>
      <c r="E3" s="6">
        <v>141</v>
      </c>
      <c r="F3" s="3">
        <v>5</v>
      </c>
      <c r="G3" s="3">
        <f>E3*F3</f>
        <v>705</v>
      </c>
      <c r="H3" s="3">
        <v>731.27</v>
      </c>
      <c r="I3" s="3">
        <f>G5-H3</f>
        <v>18.730000000000018</v>
      </c>
      <c r="J3" s="3" t="s">
        <v>52</v>
      </c>
      <c r="K3" t="s">
        <v>226</v>
      </c>
    </row>
    <row r="4" spans="1:12" ht="17.25">
      <c r="B4" t="s">
        <v>169</v>
      </c>
      <c r="G4" s="13">
        <v>45</v>
      </c>
      <c r="K4" t="s">
        <v>227</v>
      </c>
      <c r="L4" t="s">
        <v>52</v>
      </c>
    </row>
    <row r="5" spans="1:12">
      <c r="G5" s="3">
        <v>750</v>
      </c>
      <c r="K5" t="s">
        <v>228</v>
      </c>
    </row>
    <row r="6" spans="1:12">
      <c r="K6" t="s">
        <v>229</v>
      </c>
    </row>
    <row r="8" spans="1:12">
      <c r="A8" s="7" t="s">
        <v>217</v>
      </c>
      <c r="B8" t="s">
        <v>218</v>
      </c>
      <c r="C8" t="s">
        <v>219</v>
      </c>
      <c r="D8" s="4" t="s">
        <v>220</v>
      </c>
      <c r="E8" s="6">
        <v>121</v>
      </c>
      <c r="F8" s="3">
        <v>5</v>
      </c>
      <c r="G8" s="3">
        <f>((E8*F8)+(E9*F9)+3)</f>
        <v>620</v>
      </c>
      <c r="H8" s="3">
        <v>537</v>
      </c>
      <c r="I8" s="3">
        <f>G8-H8</f>
        <v>83</v>
      </c>
      <c r="K8" t="s">
        <v>221</v>
      </c>
    </row>
    <row r="9" spans="1:12">
      <c r="E9" s="6">
        <v>2</v>
      </c>
      <c r="F9" s="3">
        <v>6</v>
      </c>
      <c r="K9" t="s">
        <v>222</v>
      </c>
    </row>
    <row r="11" spans="1:12">
      <c r="A11" s="7">
        <v>42707</v>
      </c>
      <c r="B11" t="s">
        <v>156</v>
      </c>
      <c r="C11" t="s">
        <v>208</v>
      </c>
      <c r="D11" s="4" t="s">
        <v>71</v>
      </c>
      <c r="E11" s="6">
        <v>128</v>
      </c>
      <c r="F11" s="3">
        <v>5</v>
      </c>
      <c r="G11" s="3">
        <f>(E11*F11)+(E12*F12)</f>
        <v>736</v>
      </c>
      <c r="H11" s="3">
        <v>655.86</v>
      </c>
      <c r="I11" s="3">
        <f>G11-H11</f>
        <v>80.139999999999986</v>
      </c>
      <c r="J11" s="3" t="s">
        <v>211</v>
      </c>
      <c r="K11" t="s">
        <v>212</v>
      </c>
    </row>
    <row r="12" spans="1:12">
      <c r="B12" t="s">
        <v>52</v>
      </c>
      <c r="C12" t="s">
        <v>209</v>
      </c>
      <c r="D12" s="4" t="s">
        <v>52</v>
      </c>
      <c r="E12" s="12">
        <v>16</v>
      </c>
      <c r="F12" s="3">
        <v>6</v>
      </c>
      <c r="K12" t="s">
        <v>213</v>
      </c>
    </row>
    <row r="13" spans="1:12">
      <c r="C13" t="s">
        <v>210</v>
      </c>
      <c r="E13" s="6">
        <v>144</v>
      </c>
      <c r="K13" t="s">
        <v>214</v>
      </c>
    </row>
    <row r="14" spans="1:12">
      <c r="K14" t="s">
        <v>215</v>
      </c>
    </row>
    <row r="15" spans="1:12">
      <c r="K15" t="s">
        <v>216</v>
      </c>
    </row>
  </sheetData>
  <mergeCells count="1">
    <mergeCell ref="A1:K1"/>
  </mergeCells>
  <printOptions gridLines="1"/>
  <pageMargins left="0.7" right="0.7" top="0.75" bottom="0.75" header="0.3" footer="0.3"/>
  <pageSetup scale="8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workbookViewId="0">
      <selection activeCell="A72" sqref="A72:XFD72"/>
    </sheetView>
  </sheetViews>
  <sheetFormatPr defaultRowHeight="15"/>
  <cols>
    <col min="1" max="1" width="12" style="7" bestFit="1" customWidth="1"/>
    <col min="2" max="2" width="17.85546875" bestFit="1" customWidth="1"/>
    <col min="3" max="3" width="16.42578125" bestFit="1" customWidth="1"/>
    <col min="4" max="4" width="9.140625" style="4" bestFit="1" customWidth="1"/>
    <col min="5" max="5" width="9.140625" style="6"/>
    <col min="6" max="6" width="9" style="9" bestFit="1" customWidth="1"/>
    <col min="7" max="8" width="10" style="3" bestFit="1" customWidth="1"/>
    <col min="9" max="9" width="10.28515625" style="3" customWidth="1"/>
    <col min="10" max="10" width="23" style="3" bestFit="1" customWidth="1"/>
    <col min="11" max="11" width="20.5703125" customWidth="1"/>
    <col min="12" max="12" width="10.28515625" customWidth="1"/>
  </cols>
  <sheetData>
    <row r="1" spans="1:12">
      <c r="A1" s="85" t="s">
        <v>481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45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9" t="s">
        <v>5</v>
      </c>
      <c r="G2" s="3" t="s">
        <v>6</v>
      </c>
      <c r="H2" s="5" t="s">
        <v>7</v>
      </c>
      <c r="I2" s="5" t="s">
        <v>8</v>
      </c>
      <c r="J2" s="5" t="s">
        <v>307</v>
      </c>
      <c r="K2" t="s">
        <v>280</v>
      </c>
      <c r="L2" s="5" t="s">
        <v>281</v>
      </c>
    </row>
    <row r="3" spans="1:12">
      <c r="A3" s="26" t="s">
        <v>469</v>
      </c>
      <c r="B3" t="s">
        <v>441</v>
      </c>
      <c r="C3" t="s">
        <v>470</v>
      </c>
      <c r="D3" s="27" t="s">
        <v>53</v>
      </c>
      <c r="E3" s="6">
        <v>206</v>
      </c>
      <c r="F3" s="9">
        <v>16</v>
      </c>
      <c r="G3" s="3">
        <f>((E3*F3)+(E4*F4))</f>
        <v>3296</v>
      </c>
      <c r="H3" s="3">
        <v>3236.25</v>
      </c>
      <c r="I3" s="3">
        <f>G3-H3</f>
        <v>59.75</v>
      </c>
      <c r="J3" s="3" t="s">
        <v>475</v>
      </c>
      <c r="K3" t="s">
        <v>472</v>
      </c>
      <c r="L3">
        <v>2678</v>
      </c>
    </row>
    <row r="4" spans="1:12" ht="30">
      <c r="D4" s="4" t="s">
        <v>471</v>
      </c>
      <c r="E4" s="6">
        <v>0</v>
      </c>
      <c r="F4" s="9">
        <v>7</v>
      </c>
      <c r="J4" s="3" t="s">
        <v>476</v>
      </c>
      <c r="K4" t="s">
        <v>473</v>
      </c>
      <c r="L4">
        <v>300</v>
      </c>
    </row>
    <row r="5" spans="1:12">
      <c r="J5" s="3" t="s">
        <v>477</v>
      </c>
      <c r="K5" t="s">
        <v>277</v>
      </c>
      <c r="L5">
        <v>150.80000000000001</v>
      </c>
    </row>
    <row r="6" spans="1:12">
      <c r="J6" s="3" t="s">
        <v>453</v>
      </c>
      <c r="K6" t="s">
        <v>328</v>
      </c>
      <c r="L6">
        <v>20</v>
      </c>
    </row>
    <row r="7" spans="1:12">
      <c r="J7" s="3" t="s">
        <v>478</v>
      </c>
      <c r="K7" t="s">
        <v>446</v>
      </c>
      <c r="L7">
        <v>62.45</v>
      </c>
    </row>
    <row r="8" spans="1:12">
      <c r="J8" s="3" t="s">
        <v>479</v>
      </c>
      <c r="K8" t="s">
        <v>474</v>
      </c>
      <c r="L8">
        <v>25</v>
      </c>
    </row>
    <row r="9" spans="1:12">
      <c r="J9" s="3" t="s">
        <v>480</v>
      </c>
    </row>
    <row r="11" spans="1:12">
      <c r="A11" s="7">
        <v>40520</v>
      </c>
      <c r="B11" t="s">
        <v>438</v>
      </c>
      <c r="C11" t="s">
        <v>189</v>
      </c>
      <c r="D11" s="4" t="s">
        <v>71</v>
      </c>
      <c r="E11" s="6">
        <v>157</v>
      </c>
      <c r="F11" s="9">
        <v>17.5</v>
      </c>
      <c r="G11" s="3">
        <f>(E11*F11)+(E12*F12)</f>
        <v>2747.5</v>
      </c>
      <c r="H11" s="3">
        <v>2441</v>
      </c>
      <c r="I11" s="3">
        <f>G11-H11</f>
        <v>306.5</v>
      </c>
      <c r="J11" s="3" t="s">
        <v>349</v>
      </c>
      <c r="K11" t="s">
        <v>482</v>
      </c>
      <c r="L11" s="15">
        <v>1600</v>
      </c>
    </row>
    <row r="12" spans="1:12" ht="17.25" customHeight="1">
      <c r="B12" t="s">
        <v>52</v>
      </c>
      <c r="C12" t="s">
        <v>52</v>
      </c>
      <c r="D12" s="4" t="s">
        <v>177</v>
      </c>
      <c r="E12" s="12">
        <v>0</v>
      </c>
      <c r="F12" s="9">
        <v>6</v>
      </c>
      <c r="J12" s="3" t="s">
        <v>453</v>
      </c>
      <c r="K12" t="s">
        <v>294</v>
      </c>
      <c r="L12">
        <v>250</v>
      </c>
    </row>
    <row r="13" spans="1:12">
      <c r="C13" t="s">
        <v>52</v>
      </c>
      <c r="E13" s="6">
        <v>234</v>
      </c>
      <c r="J13" s="3" t="s">
        <v>454</v>
      </c>
      <c r="K13" t="s">
        <v>483</v>
      </c>
      <c r="L13">
        <v>116</v>
      </c>
    </row>
    <row r="14" spans="1:12">
      <c r="J14" s="3" t="s">
        <v>455</v>
      </c>
      <c r="K14" t="s">
        <v>439</v>
      </c>
      <c r="L14">
        <v>25</v>
      </c>
    </row>
    <row r="15" spans="1:12">
      <c r="J15" s="3" t="s">
        <v>456</v>
      </c>
      <c r="K15" t="s">
        <v>277</v>
      </c>
      <c r="L15">
        <v>250</v>
      </c>
    </row>
    <row r="16" spans="1:12">
      <c r="J16" s="3" t="s">
        <v>457</v>
      </c>
      <c r="K16" t="s">
        <v>440</v>
      </c>
      <c r="L16">
        <v>200</v>
      </c>
    </row>
    <row r="17" spans="1:12">
      <c r="J17" s="3" t="s">
        <v>458</v>
      </c>
      <c r="K17" t="s">
        <v>52</v>
      </c>
      <c r="L17" t="s">
        <v>52</v>
      </c>
    </row>
    <row r="19" spans="1:12">
      <c r="A19" s="26" t="s">
        <v>459</v>
      </c>
      <c r="B19" t="s">
        <v>441</v>
      </c>
      <c r="C19" t="s">
        <v>460</v>
      </c>
      <c r="D19" s="27" t="s">
        <v>38</v>
      </c>
      <c r="E19" s="6">
        <v>212</v>
      </c>
      <c r="F19" s="9">
        <v>17.5</v>
      </c>
      <c r="G19" s="3">
        <f>((E19*F19)+(E20*F20))</f>
        <v>3710</v>
      </c>
      <c r="H19" s="3">
        <v>3635</v>
      </c>
      <c r="I19" s="3">
        <f>G19-H19</f>
        <v>75</v>
      </c>
      <c r="J19" s="3" t="s">
        <v>461</v>
      </c>
      <c r="K19" t="s">
        <v>468</v>
      </c>
      <c r="L19">
        <v>2860</v>
      </c>
    </row>
    <row r="20" spans="1:12">
      <c r="D20" s="4">
        <v>4</v>
      </c>
      <c r="E20" s="6">
        <v>0</v>
      </c>
      <c r="F20" s="9">
        <v>7</v>
      </c>
      <c r="J20" s="3" t="s">
        <v>462</v>
      </c>
      <c r="K20" t="s">
        <v>294</v>
      </c>
      <c r="L20">
        <v>350</v>
      </c>
    </row>
    <row r="21" spans="1:12">
      <c r="J21" s="3" t="s">
        <v>463</v>
      </c>
      <c r="K21" t="s">
        <v>277</v>
      </c>
      <c r="L21">
        <v>245</v>
      </c>
    </row>
    <row r="22" spans="1:12">
      <c r="J22" s="3" t="s">
        <v>464</v>
      </c>
      <c r="K22" t="s">
        <v>328</v>
      </c>
      <c r="L22">
        <v>180</v>
      </c>
    </row>
    <row r="23" spans="1:12">
      <c r="J23" s="3" t="s">
        <v>465</v>
      </c>
      <c r="K23" t="s">
        <v>446</v>
      </c>
    </row>
    <row r="24" spans="1:12">
      <c r="J24" s="3" t="s">
        <v>466</v>
      </c>
      <c r="K24" t="s">
        <v>447</v>
      </c>
    </row>
    <row r="25" spans="1:12">
      <c r="J25" s="3" t="s">
        <v>467</v>
      </c>
      <c r="K25" t="s">
        <v>448</v>
      </c>
    </row>
    <row r="26" spans="1:12">
      <c r="K26" t="s">
        <v>449</v>
      </c>
    </row>
    <row r="27" spans="1:12">
      <c r="K27" t="s">
        <v>450</v>
      </c>
    </row>
    <row r="29" spans="1:12" ht="30">
      <c r="A29" s="26" t="s">
        <v>451</v>
      </c>
      <c r="B29" t="s">
        <v>441</v>
      </c>
      <c r="C29" t="s">
        <v>484</v>
      </c>
      <c r="D29" s="27" t="s">
        <v>200</v>
      </c>
      <c r="E29" s="6">
        <v>157</v>
      </c>
      <c r="F29" s="9">
        <v>17.5</v>
      </c>
      <c r="G29" s="3">
        <f>((E29*F29)+(E30*F30))</f>
        <v>2747.5</v>
      </c>
      <c r="H29" s="3">
        <v>2658.47</v>
      </c>
      <c r="I29" s="3">
        <f>G29-H29</f>
        <v>89.0300000000002</v>
      </c>
      <c r="K29" t="s">
        <v>348</v>
      </c>
      <c r="L29">
        <v>2158</v>
      </c>
    </row>
    <row r="30" spans="1:12">
      <c r="D30" s="4" t="s">
        <v>45</v>
      </c>
      <c r="E30" s="6">
        <v>0</v>
      </c>
      <c r="F30" s="9">
        <v>7</v>
      </c>
      <c r="K30" t="s">
        <v>272</v>
      </c>
      <c r="L30">
        <v>250</v>
      </c>
    </row>
    <row r="31" spans="1:12">
      <c r="K31" t="s">
        <v>277</v>
      </c>
      <c r="L31">
        <v>203.47</v>
      </c>
    </row>
    <row r="32" spans="1:12">
      <c r="K32" t="s">
        <v>452</v>
      </c>
      <c r="L32">
        <v>10</v>
      </c>
    </row>
    <row r="33" spans="1:12">
      <c r="K33" t="s">
        <v>446</v>
      </c>
      <c r="L33">
        <v>27</v>
      </c>
    </row>
    <row r="34" spans="1:12">
      <c r="K34" t="s">
        <v>485</v>
      </c>
      <c r="L34">
        <v>10</v>
      </c>
    </row>
    <row r="36" spans="1:12">
      <c r="A36" s="26" t="s">
        <v>443</v>
      </c>
      <c r="B36" t="s">
        <v>441</v>
      </c>
      <c r="D36" s="27" t="s">
        <v>442</v>
      </c>
      <c r="E36" s="6">
        <v>209</v>
      </c>
      <c r="F36" s="9">
        <v>18</v>
      </c>
      <c r="G36" s="3">
        <f>((E36*F36)+(E37*F37))</f>
        <v>3832</v>
      </c>
      <c r="H36" s="3">
        <v>3841</v>
      </c>
      <c r="I36" s="3">
        <f>G36-H36</f>
        <v>-9</v>
      </c>
      <c r="K36" t="s">
        <v>444</v>
      </c>
    </row>
    <row r="37" spans="1:12">
      <c r="E37" s="6">
        <v>10</v>
      </c>
      <c r="F37" s="9">
        <v>7</v>
      </c>
      <c r="K37" t="s">
        <v>272</v>
      </c>
      <c r="L37">
        <v>600</v>
      </c>
    </row>
    <row r="38" spans="1:12">
      <c r="K38" t="s">
        <v>277</v>
      </c>
      <c r="L38">
        <v>80</v>
      </c>
    </row>
    <row r="39" spans="1:12">
      <c r="K39" t="s">
        <v>445</v>
      </c>
      <c r="L39">
        <v>100</v>
      </c>
    </row>
    <row r="40" spans="1:12">
      <c r="K40" t="s">
        <v>446</v>
      </c>
      <c r="L40">
        <v>200</v>
      </c>
    </row>
    <row r="41" spans="1:12">
      <c r="K41" t="s">
        <v>447</v>
      </c>
      <c r="L41">
        <v>115</v>
      </c>
    </row>
    <row r="42" spans="1:12">
      <c r="K42" t="s">
        <v>448</v>
      </c>
      <c r="L42">
        <v>150</v>
      </c>
    </row>
    <row r="43" spans="1:12">
      <c r="K43" t="s">
        <v>449</v>
      </c>
      <c r="L43">
        <v>50</v>
      </c>
    </row>
    <row r="44" spans="1:12">
      <c r="K44" t="s">
        <v>450</v>
      </c>
      <c r="L44">
        <v>250</v>
      </c>
    </row>
    <row r="46" spans="1:12">
      <c r="A46" s="7">
        <v>42343</v>
      </c>
      <c r="B46" t="s">
        <v>282</v>
      </c>
      <c r="C46" t="s">
        <v>52</v>
      </c>
      <c r="D46" s="4" t="s">
        <v>53</v>
      </c>
      <c r="E46" s="6">
        <v>207</v>
      </c>
      <c r="F46" s="9">
        <v>20</v>
      </c>
      <c r="G46" s="3">
        <f>((E46*F46)+(E47*F47)+3)</f>
        <v>4143</v>
      </c>
      <c r="H46" s="3">
        <v>3733.32</v>
      </c>
      <c r="I46" s="3">
        <f>G49-H46</f>
        <v>406.67999999999984</v>
      </c>
      <c r="K46" t="s">
        <v>271</v>
      </c>
      <c r="L46">
        <v>2517.44</v>
      </c>
    </row>
    <row r="47" spans="1:12" ht="30">
      <c r="B47" t="s">
        <v>169</v>
      </c>
      <c r="D47" s="4" t="s">
        <v>283</v>
      </c>
      <c r="K47" t="s">
        <v>285</v>
      </c>
      <c r="L47">
        <v>750</v>
      </c>
    </row>
    <row r="48" spans="1:12" ht="17.25">
      <c r="D48" s="4" t="s">
        <v>52</v>
      </c>
      <c r="E48" s="16" t="s">
        <v>284</v>
      </c>
      <c r="G48" s="13">
        <v>-3</v>
      </c>
      <c r="K48" t="s">
        <v>287</v>
      </c>
      <c r="L48">
        <v>99.46</v>
      </c>
    </row>
    <row r="49" spans="1:12">
      <c r="D49" s="6"/>
      <c r="G49" s="3">
        <f>G46+G48</f>
        <v>4140</v>
      </c>
      <c r="K49" t="s">
        <v>288</v>
      </c>
      <c r="L49">
        <v>15</v>
      </c>
    </row>
    <row r="50" spans="1:12">
      <c r="D50" s="6"/>
      <c r="K50" t="s">
        <v>286</v>
      </c>
      <c r="L50">
        <v>87.93</v>
      </c>
    </row>
    <row r="51" spans="1:12">
      <c r="D51" s="6"/>
      <c r="K51" t="s">
        <v>276</v>
      </c>
      <c r="L51">
        <v>63.8</v>
      </c>
    </row>
    <row r="52" spans="1:12">
      <c r="K52" t="s">
        <v>277</v>
      </c>
      <c r="L52">
        <v>64.099999999999994</v>
      </c>
    </row>
    <row r="53" spans="1:12" ht="17.25">
      <c r="G53" s="13"/>
      <c r="K53" t="s">
        <v>278</v>
      </c>
      <c r="L53">
        <v>135.59</v>
      </c>
    </row>
    <row r="54" spans="1:12">
      <c r="K54" t="s">
        <v>52</v>
      </c>
    </row>
    <row r="55" spans="1:12">
      <c r="A55" s="7">
        <v>42706</v>
      </c>
      <c r="B55" t="s">
        <v>268</v>
      </c>
      <c r="C55" t="s">
        <v>24</v>
      </c>
      <c r="D55" s="4" t="s">
        <v>45</v>
      </c>
      <c r="E55" s="6">
        <v>234</v>
      </c>
      <c r="F55" s="9">
        <v>15</v>
      </c>
      <c r="G55" s="3">
        <f>(E55*F55)+(E56*F56)</f>
        <v>3510</v>
      </c>
      <c r="H55" s="3">
        <v>3508</v>
      </c>
      <c r="I55" s="3">
        <f>G55-H55</f>
        <v>2</v>
      </c>
      <c r="J55" s="3" t="s">
        <v>52</v>
      </c>
      <c r="K55" t="s">
        <v>271</v>
      </c>
      <c r="L55" s="15">
        <v>2687</v>
      </c>
    </row>
    <row r="56" spans="1:12" ht="17.25" customHeight="1">
      <c r="B56" t="s">
        <v>269</v>
      </c>
      <c r="C56" t="s">
        <v>50</v>
      </c>
      <c r="D56" s="4" t="s">
        <v>270</v>
      </c>
      <c r="E56" s="12">
        <v>0</v>
      </c>
      <c r="F56" s="9">
        <v>6</v>
      </c>
      <c r="K56" t="s">
        <v>272</v>
      </c>
      <c r="L56">
        <v>400</v>
      </c>
    </row>
    <row r="57" spans="1:12">
      <c r="C57" t="s">
        <v>52</v>
      </c>
      <c r="E57" s="6">
        <v>234</v>
      </c>
      <c r="K57" t="s">
        <v>273</v>
      </c>
      <c r="L57">
        <v>65</v>
      </c>
    </row>
    <row r="58" spans="1:12">
      <c r="K58" t="s">
        <v>274</v>
      </c>
      <c r="L58">
        <v>55</v>
      </c>
    </row>
    <row r="59" spans="1:12">
      <c r="K59" t="s">
        <v>275</v>
      </c>
      <c r="L59">
        <v>12</v>
      </c>
    </row>
    <row r="60" spans="1:12">
      <c r="K60" t="s">
        <v>276</v>
      </c>
      <c r="L60">
        <v>30</v>
      </c>
    </row>
    <row r="61" spans="1:12">
      <c r="K61" t="s">
        <v>277</v>
      </c>
      <c r="L61">
        <v>159</v>
      </c>
    </row>
    <row r="62" spans="1:12">
      <c r="K62" t="s">
        <v>278</v>
      </c>
    </row>
    <row r="63" spans="1:12">
      <c r="K63" t="s">
        <v>279</v>
      </c>
      <c r="L63">
        <v>100</v>
      </c>
    </row>
    <row r="65" spans="1:12" ht="30">
      <c r="A65" s="7">
        <v>43441</v>
      </c>
      <c r="B65" t="s">
        <v>438</v>
      </c>
      <c r="C65" t="s">
        <v>566</v>
      </c>
      <c r="D65" s="4" t="s">
        <v>46</v>
      </c>
      <c r="E65" s="6">
        <v>225</v>
      </c>
      <c r="F65" s="9">
        <v>20</v>
      </c>
      <c r="G65" s="3">
        <f>(E65*F65)+(E66*F66)</f>
        <v>4500</v>
      </c>
      <c r="H65" s="3">
        <v>3673</v>
      </c>
      <c r="I65" s="3">
        <f>G65-H65</f>
        <v>827</v>
      </c>
      <c r="J65" s="3" t="s">
        <v>575</v>
      </c>
      <c r="K65" t="s">
        <v>568</v>
      </c>
      <c r="L65">
        <v>2700</v>
      </c>
    </row>
    <row r="66" spans="1:12">
      <c r="B66" t="s">
        <v>567</v>
      </c>
      <c r="D66" s="4" t="s">
        <v>96</v>
      </c>
      <c r="K66" t="s">
        <v>569</v>
      </c>
      <c r="L66">
        <v>8</v>
      </c>
    </row>
    <row r="67" spans="1:12">
      <c r="K67" t="s">
        <v>570</v>
      </c>
      <c r="L67">
        <v>44</v>
      </c>
    </row>
    <row r="68" spans="1:12">
      <c r="K68" t="s">
        <v>571</v>
      </c>
      <c r="L68">
        <v>750</v>
      </c>
    </row>
    <row r="69" spans="1:12">
      <c r="K69" t="s">
        <v>572</v>
      </c>
      <c r="L69">
        <v>15</v>
      </c>
    </row>
    <row r="70" spans="1:12">
      <c r="K70" t="s">
        <v>573</v>
      </c>
      <c r="L70">
        <v>16</v>
      </c>
    </row>
    <row r="71" spans="1:12">
      <c r="K71" t="s">
        <v>574</v>
      </c>
      <c r="L71">
        <v>140</v>
      </c>
    </row>
    <row r="72" spans="1:12">
      <c r="A72" s="7">
        <v>43804</v>
      </c>
      <c r="B72" t="s">
        <v>438</v>
      </c>
      <c r="C72" t="s">
        <v>638</v>
      </c>
      <c r="D72" s="4" t="s">
        <v>62</v>
      </c>
      <c r="E72" s="59">
        <v>224</v>
      </c>
      <c r="F72" s="9">
        <v>20</v>
      </c>
      <c r="G72" s="3">
        <f>(E72*F72)+F73+F74+F75</f>
        <v>4881</v>
      </c>
      <c r="H72" s="3">
        <v>4532</v>
      </c>
      <c r="I72" s="3">
        <f>G72-H72</f>
        <v>349</v>
      </c>
      <c r="J72" s="3" t="s">
        <v>642</v>
      </c>
      <c r="K72" t="s">
        <v>646</v>
      </c>
      <c r="L72">
        <v>2764</v>
      </c>
    </row>
    <row r="73" spans="1:12">
      <c r="B73" t="s">
        <v>637</v>
      </c>
      <c r="D73" s="4" t="s">
        <v>639</v>
      </c>
      <c r="E73" s="59" t="s">
        <v>640</v>
      </c>
      <c r="F73" s="9">
        <v>20</v>
      </c>
      <c r="G73" s="3" t="s">
        <v>52</v>
      </c>
      <c r="J73" s="3" t="s">
        <v>643</v>
      </c>
      <c r="K73" t="s">
        <v>277</v>
      </c>
      <c r="L73">
        <v>113</v>
      </c>
    </row>
    <row r="74" spans="1:12">
      <c r="E74" s="59" t="s">
        <v>301</v>
      </c>
      <c r="F74" s="9">
        <v>349</v>
      </c>
      <c r="J74" s="3" t="s">
        <v>644</v>
      </c>
      <c r="K74" t="s">
        <v>647</v>
      </c>
      <c r="L74">
        <v>32</v>
      </c>
    </row>
    <row r="75" spans="1:12">
      <c r="E75" s="59" t="s">
        <v>641</v>
      </c>
      <c r="F75" s="9">
        <v>32</v>
      </c>
      <c r="J75" s="3" t="s">
        <v>645</v>
      </c>
      <c r="K75" t="s">
        <v>648</v>
      </c>
      <c r="L75">
        <v>84</v>
      </c>
    </row>
    <row r="76" spans="1:12">
      <c r="E76" s="59"/>
      <c r="K76" t="s">
        <v>649</v>
      </c>
      <c r="L76">
        <v>39</v>
      </c>
    </row>
    <row r="77" spans="1:12">
      <c r="E77" s="59"/>
      <c r="K77" t="s">
        <v>650</v>
      </c>
      <c r="L77">
        <v>1500</v>
      </c>
    </row>
    <row r="78" spans="1:12">
      <c r="E78" s="59"/>
    </row>
  </sheetData>
  <mergeCells count="1">
    <mergeCell ref="A1:L1"/>
  </mergeCells>
  <printOptions gridLines="1"/>
  <pageMargins left="0.7" right="0.7" top="0.75" bottom="0.75" header="0.3" footer="0.3"/>
  <pageSetup scale="75" orientation="landscape" r:id="rId1"/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H2" sqref="H2:I2"/>
    </sheetView>
  </sheetViews>
  <sheetFormatPr defaultRowHeight="15"/>
  <cols>
    <col min="1" max="1" width="12" style="7" bestFit="1" customWidth="1"/>
    <col min="2" max="2" width="16.85546875" customWidth="1"/>
    <col min="3" max="3" width="14.5703125" bestFit="1" customWidth="1"/>
    <col min="4" max="4" width="8.85546875" style="4" customWidth="1"/>
    <col min="5" max="5" width="9.140625" style="6"/>
    <col min="6" max="6" width="9.28515625" style="3" bestFit="1" customWidth="1"/>
    <col min="7" max="8" width="10" style="3" bestFit="1" customWidth="1"/>
    <col min="9" max="10" width="10.28515625" style="3" customWidth="1"/>
    <col min="11" max="11" width="23.5703125" customWidth="1"/>
    <col min="12" max="12" width="20.7109375" customWidth="1"/>
  </cols>
  <sheetData>
    <row r="1" spans="1:11">
      <c r="A1" s="84" t="s">
        <v>426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45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23</v>
      </c>
      <c r="K2" t="s">
        <v>9</v>
      </c>
    </row>
    <row r="3" spans="1:11">
      <c r="A3" s="7">
        <v>42345</v>
      </c>
      <c r="B3" t="str">
        <f>B7</f>
        <v>Holiday Mixed</v>
      </c>
      <c r="C3" t="s">
        <v>361</v>
      </c>
      <c r="D3" s="4" t="s">
        <v>363</v>
      </c>
      <c r="H3" s="3">
        <v>73.7</v>
      </c>
      <c r="K3" t="s">
        <v>364</v>
      </c>
    </row>
    <row r="4" spans="1:11">
      <c r="B4" t="str">
        <f>B8</f>
        <v>Playoffs</v>
      </c>
      <c r="C4" t="s">
        <v>362</v>
      </c>
      <c r="K4" t="s">
        <v>365</v>
      </c>
    </row>
    <row r="5" spans="1:11">
      <c r="K5" t="s">
        <v>366</v>
      </c>
    </row>
    <row r="7" spans="1:11">
      <c r="A7" s="7">
        <v>43078</v>
      </c>
      <c r="B7" t="s">
        <v>152</v>
      </c>
      <c r="C7" t="s">
        <v>153</v>
      </c>
      <c r="D7" s="4" t="s">
        <v>52</v>
      </c>
      <c r="E7" s="6" t="s">
        <v>52</v>
      </c>
      <c r="F7" s="3" t="s">
        <v>52</v>
      </c>
      <c r="G7" s="3" t="s">
        <v>52</v>
      </c>
      <c r="H7" s="3">
        <v>87.87</v>
      </c>
      <c r="I7" s="3">
        <v>0</v>
      </c>
      <c r="J7" s="3" t="s">
        <v>52</v>
      </c>
      <c r="K7" t="s">
        <v>154</v>
      </c>
    </row>
    <row r="8" spans="1:11">
      <c r="B8" t="s">
        <v>49</v>
      </c>
      <c r="C8" t="s">
        <v>51</v>
      </c>
      <c r="D8" s="4" t="s">
        <v>52</v>
      </c>
      <c r="K8" t="s">
        <v>155</v>
      </c>
    </row>
    <row r="9" spans="1:11">
      <c r="C9" t="s">
        <v>52</v>
      </c>
    </row>
    <row r="12" spans="1:11">
      <c r="D12" s="6"/>
    </row>
  </sheetData>
  <mergeCells count="1">
    <mergeCell ref="A1:K1"/>
  </mergeCells>
  <printOptions gridLines="1"/>
  <pageMargins left="0.7" right="0.7" top="0.75" bottom="0.75" header="0.3" footer="0.3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5"/>
  <sheetViews>
    <sheetView workbookViewId="0">
      <pane ySplit="2" topLeftCell="A3" activePane="bottomLeft" state="frozen"/>
      <selection pane="bottomLeft" activeCell="G19" sqref="G19"/>
    </sheetView>
  </sheetViews>
  <sheetFormatPr defaultRowHeight="15"/>
  <cols>
    <col min="1" max="1" width="9.85546875" style="29" customWidth="1"/>
    <col min="2" max="2" width="15.42578125" customWidth="1"/>
    <col min="3" max="3" width="14.42578125" bestFit="1" customWidth="1"/>
    <col min="4" max="4" width="25.28515625" style="16" bestFit="1" customWidth="1"/>
    <col min="5" max="5" width="9.140625" style="28"/>
    <col min="6" max="6" width="9.42578125" style="55" bestFit="1" customWidth="1"/>
    <col min="7" max="7" width="10.5703125" style="55" bestFit="1" customWidth="1"/>
    <col min="8" max="8" width="12.5703125" style="62" bestFit="1" customWidth="1"/>
    <col min="9" max="9" width="10.5703125" style="62" bestFit="1" customWidth="1"/>
  </cols>
  <sheetData>
    <row r="1" spans="1:9" ht="16.5" thickTop="1" thickBot="1">
      <c r="A1" s="86" t="s">
        <v>0</v>
      </c>
      <c r="B1" s="87"/>
      <c r="C1" s="87"/>
      <c r="D1" s="87"/>
      <c r="E1" s="87"/>
      <c r="F1" s="87"/>
      <c r="G1" s="87"/>
      <c r="H1" s="87"/>
      <c r="I1" s="88"/>
    </row>
    <row r="2" spans="1:9" ht="45.75" thickTop="1">
      <c r="A2" s="30" t="s">
        <v>1</v>
      </c>
      <c r="B2" s="31" t="s">
        <v>2</v>
      </c>
      <c r="C2" s="32" t="s">
        <v>532</v>
      </c>
      <c r="D2" s="33" t="s">
        <v>506</v>
      </c>
      <c r="E2" s="34" t="s">
        <v>4</v>
      </c>
      <c r="F2" s="76" t="s">
        <v>5</v>
      </c>
      <c r="G2" s="77" t="s">
        <v>509</v>
      </c>
      <c r="H2" s="63" t="s">
        <v>7</v>
      </c>
      <c r="I2" s="64" t="s">
        <v>8</v>
      </c>
    </row>
    <row r="3" spans="1:9">
      <c r="A3" s="35">
        <v>2014</v>
      </c>
      <c r="B3" s="31" t="s">
        <v>400</v>
      </c>
      <c r="C3" s="31" t="s">
        <v>253</v>
      </c>
      <c r="D3" s="36" t="s">
        <v>533</v>
      </c>
      <c r="E3" s="33">
        <v>178</v>
      </c>
      <c r="F3" s="76">
        <v>5</v>
      </c>
      <c r="G3" s="76">
        <f>E3*F3</f>
        <v>890</v>
      </c>
      <c r="H3" s="61" t="s">
        <v>52</v>
      </c>
      <c r="I3" s="65" t="s">
        <v>52</v>
      </c>
    </row>
    <row r="4" spans="1:9">
      <c r="A4" s="30"/>
      <c r="B4" s="31" t="s">
        <v>13</v>
      </c>
      <c r="C4" s="31" t="s">
        <v>112</v>
      </c>
      <c r="D4" s="36" t="s">
        <v>534</v>
      </c>
      <c r="E4" s="37">
        <v>1</v>
      </c>
      <c r="F4" s="76">
        <v>5</v>
      </c>
      <c r="G4" s="76">
        <f t="shared" ref="G4:G12" si="0">E4*F4</f>
        <v>5</v>
      </c>
      <c r="H4" s="60"/>
      <c r="I4" s="66"/>
    </row>
    <row r="5" spans="1:9">
      <c r="A5" s="30"/>
      <c r="B5" s="31"/>
      <c r="C5" s="31" t="s">
        <v>505</v>
      </c>
      <c r="D5" s="36" t="s">
        <v>535</v>
      </c>
      <c r="E5" s="33">
        <v>25</v>
      </c>
      <c r="F5" s="76">
        <v>4</v>
      </c>
      <c r="G5" s="76">
        <f t="shared" si="0"/>
        <v>100</v>
      </c>
      <c r="H5" s="60"/>
      <c r="I5" s="66"/>
    </row>
    <row r="6" spans="1:9">
      <c r="A6" s="30"/>
      <c r="B6" s="31"/>
      <c r="C6" s="31"/>
      <c r="D6" s="36" t="s">
        <v>536</v>
      </c>
      <c r="E6" s="33">
        <v>41</v>
      </c>
      <c r="F6" s="76">
        <v>3.5</v>
      </c>
      <c r="G6" s="76">
        <f t="shared" si="0"/>
        <v>143.5</v>
      </c>
      <c r="H6" s="60"/>
      <c r="I6" s="66"/>
    </row>
    <row r="7" spans="1:9">
      <c r="A7" s="30"/>
      <c r="B7" s="31"/>
      <c r="C7" s="31"/>
      <c r="D7" s="36" t="s">
        <v>537</v>
      </c>
      <c r="E7" s="33">
        <v>2</v>
      </c>
      <c r="F7" s="76">
        <v>5</v>
      </c>
      <c r="G7" s="76">
        <f t="shared" si="0"/>
        <v>10</v>
      </c>
      <c r="H7" s="60"/>
      <c r="I7" s="66"/>
    </row>
    <row r="8" spans="1:9">
      <c r="A8" s="30"/>
      <c r="B8" s="38"/>
      <c r="C8" s="31"/>
      <c r="D8" s="36" t="s">
        <v>538</v>
      </c>
      <c r="E8" s="33">
        <v>6</v>
      </c>
      <c r="F8" s="76">
        <v>3.5</v>
      </c>
      <c r="G8" s="76">
        <f t="shared" si="0"/>
        <v>21</v>
      </c>
      <c r="H8" s="60"/>
      <c r="I8" s="66"/>
    </row>
    <row r="9" spans="1:9">
      <c r="A9" s="30"/>
      <c r="B9" s="38"/>
      <c r="C9" s="31"/>
      <c r="D9" s="36" t="s">
        <v>538</v>
      </c>
      <c r="E9" s="33">
        <v>20</v>
      </c>
      <c r="F9" s="76">
        <v>2</v>
      </c>
      <c r="G9" s="76">
        <f t="shared" si="0"/>
        <v>40</v>
      </c>
      <c r="H9" s="60"/>
      <c r="I9" s="66"/>
    </row>
    <row r="10" spans="1:9">
      <c r="A10" s="30"/>
      <c r="B10" s="31" t="s">
        <v>529</v>
      </c>
      <c r="C10" s="31"/>
      <c r="D10" s="36" t="s">
        <v>539</v>
      </c>
      <c r="E10" s="33">
        <v>21</v>
      </c>
      <c r="F10" s="76">
        <v>3.5</v>
      </c>
      <c r="G10" s="76">
        <f t="shared" si="0"/>
        <v>73.5</v>
      </c>
      <c r="H10" s="60"/>
      <c r="I10" s="66"/>
    </row>
    <row r="11" spans="1:9">
      <c r="A11" s="30"/>
      <c r="B11" s="31" t="s">
        <v>530</v>
      </c>
      <c r="C11" s="31"/>
      <c r="D11" s="36" t="s">
        <v>540</v>
      </c>
      <c r="E11" s="33">
        <v>35</v>
      </c>
      <c r="F11" s="76">
        <v>2</v>
      </c>
      <c r="G11" s="76">
        <f t="shared" si="0"/>
        <v>70</v>
      </c>
      <c r="H11" s="60"/>
      <c r="I11" s="66"/>
    </row>
    <row r="12" spans="1:9">
      <c r="A12" s="30"/>
      <c r="B12" s="31"/>
      <c r="C12" s="31"/>
      <c r="D12" s="36" t="s">
        <v>541</v>
      </c>
      <c r="E12" s="33">
        <v>1249</v>
      </c>
      <c r="F12" s="76">
        <v>0.5</v>
      </c>
      <c r="G12" s="76">
        <f t="shared" si="0"/>
        <v>624.5</v>
      </c>
      <c r="H12" s="60"/>
      <c r="I12" s="66"/>
    </row>
    <row r="13" spans="1:9" ht="15.75" thickBot="1">
      <c r="A13" s="30"/>
      <c r="B13" s="31"/>
      <c r="C13" s="31"/>
      <c r="D13" s="36" t="s">
        <v>542</v>
      </c>
      <c r="E13" s="33"/>
      <c r="F13" s="76"/>
      <c r="G13" s="76">
        <v>22</v>
      </c>
      <c r="H13" s="60"/>
      <c r="I13" s="66"/>
    </row>
    <row r="14" spans="1:9" ht="16.5" thickTop="1" thickBot="1">
      <c r="A14" s="49"/>
      <c r="B14" s="31"/>
      <c r="C14" s="31"/>
      <c r="D14" s="36"/>
      <c r="E14" s="33"/>
      <c r="F14" s="72"/>
      <c r="G14" s="78">
        <f>SUM(G3:G13)</f>
        <v>1999.5</v>
      </c>
      <c r="H14" s="67">
        <v>1491.24</v>
      </c>
      <c r="I14" s="68">
        <f>G14-H14</f>
        <v>508.26</v>
      </c>
    </row>
    <row r="15" spans="1:9" ht="15.75" thickTop="1">
      <c r="A15" s="49"/>
      <c r="B15" s="31"/>
      <c r="C15" s="31"/>
      <c r="D15" s="36"/>
      <c r="E15" s="33"/>
      <c r="F15" s="72"/>
      <c r="G15" s="72"/>
      <c r="H15" s="61"/>
      <c r="I15" s="65"/>
    </row>
    <row r="16" spans="1:9">
      <c r="A16" s="49"/>
      <c r="B16" s="31"/>
      <c r="C16" s="31"/>
      <c r="D16" s="36"/>
      <c r="E16" s="33"/>
      <c r="F16" s="72"/>
      <c r="G16" s="72"/>
      <c r="H16" s="61"/>
      <c r="I16" s="65"/>
    </row>
    <row r="17" spans="1:9">
      <c r="A17" s="35" t="s">
        <v>493</v>
      </c>
      <c r="B17" s="31" t="str">
        <f>B3</f>
        <v xml:space="preserve">Holiday Mixed </v>
      </c>
      <c r="C17" s="31" t="s">
        <v>253</v>
      </c>
      <c r="D17" s="31" t="s">
        <v>494</v>
      </c>
      <c r="E17" s="33">
        <v>101</v>
      </c>
      <c r="F17" s="76">
        <v>5</v>
      </c>
      <c r="G17" s="76">
        <f>E17*F17</f>
        <v>505</v>
      </c>
      <c r="H17" s="61">
        <v>469.26</v>
      </c>
      <c r="I17" s="65">
        <v>35.74</v>
      </c>
    </row>
    <row r="18" spans="1:9">
      <c r="A18" s="35"/>
      <c r="B18" s="31" t="str">
        <f>B4</f>
        <v>Tournament</v>
      </c>
      <c r="C18" s="31" t="s">
        <v>112</v>
      </c>
      <c r="D18" s="31" t="s">
        <v>495</v>
      </c>
      <c r="E18" s="33">
        <v>49</v>
      </c>
      <c r="F18" s="76">
        <v>5</v>
      </c>
      <c r="G18" s="76">
        <f t="shared" ref="G18:G25" si="1">E18*F18</f>
        <v>245</v>
      </c>
      <c r="H18" s="61">
        <v>110.84</v>
      </c>
      <c r="I18" s="65">
        <v>134.16500000000002</v>
      </c>
    </row>
    <row r="19" spans="1:9">
      <c r="A19" s="35"/>
      <c r="B19" s="39"/>
      <c r="C19" s="31" t="s">
        <v>505</v>
      </c>
      <c r="D19" s="31" t="s">
        <v>496</v>
      </c>
      <c r="E19" s="33">
        <v>72</v>
      </c>
      <c r="F19" s="76">
        <v>1</v>
      </c>
      <c r="G19" s="76">
        <f t="shared" si="1"/>
        <v>72</v>
      </c>
      <c r="H19" s="61">
        <v>0</v>
      </c>
      <c r="I19" s="65"/>
    </row>
    <row r="20" spans="1:9">
      <c r="A20" s="35"/>
      <c r="B20" s="31"/>
      <c r="C20" s="31"/>
      <c r="D20" s="31" t="s">
        <v>497</v>
      </c>
      <c r="E20" s="33">
        <v>2</v>
      </c>
      <c r="F20" s="76">
        <v>7</v>
      </c>
      <c r="G20" s="76">
        <f t="shared" si="1"/>
        <v>14</v>
      </c>
      <c r="H20" s="61">
        <v>145.83000000000001</v>
      </c>
      <c r="I20" s="69">
        <v>-59.830000000000013</v>
      </c>
    </row>
    <row r="21" spans="1:9">
      <c r="A21" s="49"/>
      <c r="B21" s="31"/>
      <c r="C21" s="31"/>
      <c r="D21" s="31" t="s">
        <v>498</v>
      </c>
      <c r="E21" s="33">
        <v>17</v>
      </c>
      <c r="F21" s="72">
        <v>2.5</v>
      </c>
      <c r="G21" s="76">
        <f t="shared" si="1"/>
        <v>42.5</v>
      </c>
      <c r="H21" s="61">
        <v>69.209999999999994</v>
      </c>
      <c r="I21" s="69">
        <v>-26.710000000000008</v>
      </c>
    </row>
    <row r="22" spans="1:9">
      <c r="A22" s="49"/>
      <c r="B22" s="31"/>
      <c r="C22" s="31"/>
      <c r="D22" s="31" t="s">
        <v>499</v>
      </c>
      <c r="E22" s="33">
        <v>1</v>
      </c>
      <c r="F22" s="72">
        <v>5</v>
      </c>
      <c r="G22" s="76">
        <f t="shared" si="1"/>
        <v>5</v>
      </c>
      <c r="H22" s="61">
        <v>9.59</v>
      </c>
      <c r="I22" s="69">
        <v>-4.59</v>
      </c>
    </row>
    <row r="23" spans="1:9">
      <c r="A23" s="49"/>
      <c r="B23" s="31"/>
      <c r="C23" s="31"/>
      <c r="D23" s="31" t="s">
        <v>500</v>
      </c>
      <c r="E23" s="33">
        <v>38</v>
      </c>
      <c r="F23" s="72">
        <v>1.5</v>
      </c>
      <c r="G23" s="76">
        <f t="shared" si="1"/>
        <v>57</v>
      </c>
      <c r="H23" s="61">
        <v>66.599999999999994</v>
      </c>
      <c r="I23" s="69">
        <v>-9.5999999999999943</v>
      </c>
    </row>
    <row r="24" spans="1:9">
      <c r="A24" s="49"/>
      <c r="B24" s="31"/>
      <c r="C24" s="31"/>
      <c r="D24" s="31" t="s">
        <v>501</v>
      </c>
      <c r="E24" s="33">
        <v>33</v>
      </c>
      <c r="F24" s="72">
        <v>1.5</v>
      </c>
      <c r="G24" s="76">
        <f t="shared" si="1"/>
        <v>49.5</v>
      </c>
      <c r="H24" s="61">
        <v>32</v>
      </c>
      <c r="I24" s="65">
        <v>17.5</v>
      </c>
    </row>
    <row r="25" spans="1:9">
      <c r="A25" s="49"/>
      <c r="B25" s="31"/>
      <c r="C25" s="31"/>
      <c r="D25" s="31" t="s">
        <v>502</v>
      </c>
      <c r="E25" s="33">
        <v>439.5</v>
      </c>
      <c r="F25" s="72">
        <v>0.5</v>
      </c>
      <c r="G25" s="76">
        <f t="shared" si="1"/>
        <v>219.75</v>
      </c>
      <c r="H25" s="61">
        <v>100.39000000000001</v>
      </c>
      <c r="I25" s="65"/>
    </row>
    <row r="26" spans="1:9">
      <c r="A26" s="49"/>
      <c r="B26" s="31" t="s">
        <v>529</v>
      </c>
      <c r="C26" s="31"/>
      <c r="D26" s="36"/>
      <c r="E26" s="33"/>
      <c r="F26" s="72"/>
      <c r="G26" s="72"/>
      <c r="H26" s="61"/>
      <c r="I26" s="65">
        <v>119.36</v>
      </c>
    </row>
    <row r="27" spans="1:9">
      <c r="A27" s="49"/>
      <c r="B27" s="31" t="s">
        <v>530</v>
      </c>
      <c r="C27" s="31"/>
      <c r="D27" s="31" t="s">
        <v>503</v>
      </c>
      <c r="E27" s="33">
        <v>81</v>
      </c>
      <c r="F27" s="72">
        <v>1</v>
      </c>
      <c r="G27" s="76">
        <f>E27*F27</f>
        <v>81</v>
      </c>
      <c r="H27" s="61">
        <v>65.94</v>
      </c>
      <c r="I27" s="65">
        <v>15.060000000000002</v>
      </c>
    </row>
    <row r="28" spans="1:9">
      <c r="A28" s="49"/>
      <c r="B28" s="31"/>
      <c r="C28" s="31"/>
      <c r="D28" s="36" t="s">
        <v>504</v>
      </c>
      <c r="E28" s="33">
        <v>72</v>
      </c>
      <c r="F28" s="72">
        <v>1</v>
      </c>
      <c r="G28" s="76">
        <f>E28*F28</f>
        <v>72</v>
      </c>
      <c r="H28" s="61">
        <v>47.620000000000005</v>
      </c>
      <c r="I28" s="65">
        <v>24.379999999999995</v>
      </c>
    </row>
    <row r="29" spans="1:9">
      <c r="A29" s="49"/>
      <c r="B29" s="31"/>
      <c r="C29" s="31"/>
      <c r="D29" s="36" t="s">
        <v>507</v>
      </c>
      <c r="E29" s="33"/>
      <c r="F29" s="72"/>
      <c r="G29" s="72">
        <v>65</v>
      </c>
      <c r="H29" s="61">
        <v>34.049999999999955</v>
      </c>
      <c r="I29" s="65">
        <v>30.950000000000045</v>
      </c>
    </row>
    <row r="30" spans="1:9">
      <c r="A30" s="49"/>
      <c r="B30" s="31"/>
      <c r="C30" s="31"/>
      <c r="D30" s="36" t="s">
        <v>508</v>
      </c>
      <c r="E30" s="33"/>
      <c r="F30" s="72"/>
      <c r="G30" s="72"/>
      <c r="H30" s="61"/>
      <c r="I30" s="65"/>
    </row>
    <row r="31" spans="1:9">
      <c r="A31" s="49"/>
      <c r="B31" s="31"/>
      <c r="C31" s="31"/>
      <c r="D31" s="31" t="s">
        <v>510</v>
      </c>
      <c r="E31" s="33"/>
      <c r="F31" s="72"/>
      <c r="G31" s="72"/>
      <c r="H31" s="61">
        <v>6.18</v>
      </c>
      <c r="I31" s="65">
        <v>-6.18</v>
      </c>
    </row>
    <row r="32" spans="1:9">
      <c r="A32" s="49"/>
      <c r="B32" s="31"/>
      <c r="C32" s="31"/>
      <c r="D32" s="31" t="s">
        <v>511</v>
      </c>
      <c r="E32" s="33"/>
      <c r="F32" s="72"/>
      <c r="G32" s="72"/>
      <c r="H32" s="61">
        <v>12</v>
      </c>
      <c r="I32" s="65">
        <v>-12</v>
      </c>
    </row>
    <row r="33" spans="1:9">
      <c r="A33" s="49"/>
      <c r="B33" s="31"/>
      <c r="C33" s="31"/>
      <c r="D33" s="31" t="s">
        <v>336</v>
      </c>
      <c r="E33" s="33"/>
      <c r="F33" s="72"/>
      <c r="G33" s="72"/>
      <c r="H33" s="61">
        <v>27.6</v>
      </c>
      <c r="I33" s="65">
        <v>-27.6</v>
      </c>
    </row>
    <row r="34" spans="1:9" ht="15.75" thickBot="1">
      <c r="A34" s="49"/>
      <c r="B34" s="31"/>
      <c r="C34" s="31"/>
      <c r="D34" s="36"/>
      <c r="E34" s="33"/>
      <c r="F34" s="72"/>
      <c r="G34" s="72"/>
      <c r="H34" s="61"/>
      <c r="I34" s="65"/>
    </row>
    <row r="35" spans="1:9" ht="16.5" thickTop="1" thickBot="1">
      <c r="A35" s="49"/>
      <c r="B35" s="31"/>
      <c r="C35" s="31"/>
      <c r="D35" s="36"/>
      <c r="E35" s="33"/>
      <c r="F35" s="72"/>
      <c r="G35" s="78">
        <f>SUM(G17:G30)</f>
        <v>1427.75</v>
      </c>
      <c r="H35" s="67">
        <f>SUM(H17:H33)</f>
        <v>1197.1100000000001</v>
      </c>
      <c r="I35" s="68">
        <f>SUM(I17:I33)</f>
        <v>230.64500000000007</v>
      </c>
    </row>
    <row r="36" spans="1:9" ht="15.75" thickTop="1">
      <c r="A36" s="49"/>
      <c r="B36" s="31"/>
      <c r="C36" s="31"/>
      <c r="D36" s="36"/>
      <c r="E36" s="33"/>
      <c r="F36" s="72"/>
      <c r="G36" s="72"/>
      <c r="H36" s="61"/>
      <c r="I36" s="65"/>
    </row>
    <row r="37" spans="1:9" ht="15.75" thickBot="1">
      <c r="A37" s="49"/>
      <c r="B37" s="31"/>
      <c r="C37" s="31"/>
      <c r="D37" s="36"/>
      <c r="E37" s="33"/>
      <c r="F37" s="72"/>
      <c r="G37" s="72"/>
      <c r="H37" s="61"/>
      <c r="I37" s="65"/>
    </row>
    <row r="38" spans="1:9" ht="45.75" thickBot="1">
      <c r="A38" s="44" t="s">
        <v>1</v>
      </c>
      <c r="B38" s="45" t="s">
        <v>2</v>
      </c>
      <c r="C38" s="46" t="s">
        <v>532</v>
      </c>
      <c r="D38" s="47" t="s">
        <v>506</v>
      </c>
      <c r="E38" s="48" t="s">
        <v>4</v>
      </c>
      <c r="F38" s="79" t="s">
        <v>5</v>
      </c>
      <c r="G38" s="80" t="s">
        <v>509</v>
      </c>
      <c r="H38" s="70" t="s">
        <v>7</v>
      </c>
      <c r="I38" s="71" t="s">
        <v>8</v>
      </c>
    </row>
    <row r="39" spans="1:9">
      <c r="A39" s="35" t="s">
        <v>63</v>
      </c>
      <c r="B39" s="31" t="s">
        <v>152</v>
      </c>
      <c r="C39" s="31" t="s">
        <v>253</v>
      </c>
      <c r="D39" s="31" t="s">
        <v>513</v>
      </c>
      <c r="E39" s="33">
        <v>101</v>
      </c>
      <c r="F39" s="76">
        <v>5</v>
      </c>
      <c r="G39" s="76">
        <f>E39*F39</f>
        <v>505</v>
      </c>
      <c r="H39" s="61">
        <v>227.91</v>
      </c>
      <c r="I39" s="65">
        <f>G39-H39</f>
        <v>277.09000000000003</v>
      </c>
    </row>
    <row r="40" spans="1:9">
      <c r="A40" s="35"/>
      <c r="B40" s="31" t="s">
        <v>13</v>
      </c>
      <c r="C40" s="31" t="s">
        <v>512</v>
      </c>
      <c r="D40" s="31" t="s">
        <v>495</v>
      </c>
      <c r="E40" s="33">
        <v>53</v>
      </c>
      <c r="F40" s="76">
        <v>5</v>
      </c>
      <c r="G40" s="76">
        <f t="shared" ref="G40:G51" si="2">E40*F40</f>
        <v>265</v>
      </c>
      <c r="H40" s="61">
        <v>115.01</v>
      </c>
      <c r="I40" s="65">
        <f t="shared" ref="I40:I46" si="3">G40-H40</f>
        <v>149.99</v>
      </c>
    </row>
    <row r="41" spans="1:9">
      <c r="A41" s="35"/>
      <c r="B41" s="31"/>
      <c r="C41" s="31" t="s">
        <v>505</v>
      </c>
      <c r="D41" s="31" t="s">
        <v>515</v>
      </c>
      <c r="E41" s="33">
        <v>106</v>
      </c>
      <c r="F41" s="76">
        <v>5</v>
      </c>
      <c r="G41" s="76">
        <f t="shared" si="2"/>
        <v>530</v>
      </c>
      <c r="H41" s="61">
        <v>266.93</v>
      </c>
      <c r="I41" s="65">
        <f t="shared" si="3"/>
        <v>263.07</v>
      </c>
    </row>
    <row r="42" spans="1:9">
      <c r="A42" s="49"/>
      <c r="B42" s="31"/>
      <c r="C42" s="31"/>
      <c r="D42" s="31" t="s">
        <v>499</v>
      </c>
      <c r="E42" s="33">
        <v>17</v>
      </c>
      <c r="F42" s="72">
        <v>5</v>
      </c>
      <c r="G42" s="76">
        <f t="shared" si="2"/>
        <v>85</v>
      </c>
      <c r="H42" s="61">
        <v>67.06</v>
      </c>
      <c r="I42" s="65">
        <f t="shared" si="3"/>
        <v>17.939999999999998</v>
      </c>
    </row>
    <row r="43" spans="1:9">
      <c r="A43" s="49"/>
      <c r="B43" s="31"/>
      <c r="C43" s="31"/>
      <c r="D43" s="31" t="s">
        <v>498</v>
      </c>
      <c r="E43" s="33">
        <v>18</v>
      </c>
      <c r="F43" s="72">
        <v>2.5</v>
      </c>
      <c r="G43" s="76">
        <f t="shared" si="2"/>
        <v>45</v>
      </c>
      <c r="H43" s="61">
        <v>64.430000000000007</v>
      </c>
      <c r="I43" s="65">
        <f t="shared" si="3"/>
        <v>-19.430000000000007</v>
      </c>
    </row>
    <row r="44" spans="1:9">
      <c r="A44" s="49"/>
      <c r="B44" s="31"/>
      <c r="C44" s="31"/>
      <c r="D44" s="31" t="s">
        <v>516</v>
      </c>
      <c r="E44" s="33">
        <v>38</v>
      </c>
      <c r="F44" s="72">
        <v>1.5</v>
      </c>
      <c r="G44" s="76">
        <f t="shared" si="2"/>
        <v>57</v>
      </c>
      <c r="H44" s="61">
        <v>64.5</v>
      </c>
      <c r="I44" s="65">
        <f t="shared" si="3"/>
        <v>-7.5</v>
      </c>
    </row>
    <row r="45" spans="1:9">
      <c r="A45" s="49"/>
      <c r="B45" s="31"/>
      <c r="C45" s="31"/>
      <c r="D45" s="31" t="s">
        <v>501</v>
      </c>
      <c r="E45" s="33">
        <v>47</v>
      </c>
      <c r="F45" s="72">
        <v>1.5</v>
      </c>
      <c r="G45" s="76">
        <f t="shared" si="2"/>
        <v>70.5</v>
      </c>
      <c r="H45" s="61">
        <v>38</v>
      </c>
      <c r="I45" s="65">
        <f t="shared" si="3"/>
        <v>32.5</v>
      </c>
    </row>
    <row r="46" spans="1:9">
      <c r="A46" s="49"/>
      <c r="B46" s="31"/>
      <c r="C46" s="31"/>
      <c r="D46" s="36" t="s">
        <v>517</v>
      </c>
      <c r="E46" s="33">
        <v>205</v>
      </c>
      <c r="F46" s="72">
        <v>0.5</v>
      </c>
      <c r="G46" s="76">
        <f t="shared" si="2"/>
        <v>102.5</v>
      </c>
      <c r="H46" s="61">
        <v>0</v>
      </c>
      <c r="I46" s="65">
        <f t="shared" si="3"/>
        <v>102.5</v>
      </c>
    </row>
    <row r="47" spans="1:9">
      <c r="A47" s="49"/>
      <c r="B47" s="31"/>
      <c r="C47" s="31"/>
      <c r="D47" s="40" t="s">
        <v>504</v>
      </c>
      <c r="E47" s="33">
        <v>15</v>
      </c>
      <c r="F47" s="72">
        <v>0.5</v>
      </c>
      <c r="G47" s="76">
        <f t="shared" si="2"/>
        <v>7.5</v>
      </c>
      <c r="H47" s="61">
        <v>65.91</v>
      </c>
      <c r="I47" s="65">
        <f>G47-H47</f>
        <v>-58.41</v>
      </c>
    </row>
    <row r="48" spans="1:9">
      <c r="A48" s="49"/>
      <c r="B48" s="31"/>
      <c r="C48" s="31"/>
      <c r="D48" s="36" t="s">
        <v>518</v>
      </c>
      <c r="E48" s="33">
        <v>19</v>
      </c>
      <c r="F48" s="72">
        <v>1</v>
      </c>
      <c r="G48" s="76">
        <f t="shared" si="2"/>
        <v>19</v>
      </c>
      <c r="H48" s="61"/>
      <c r="I48" s="65">
        <f t="shared" ref="I48:I58" si="4">G48-H48</f>
        <v>19</v>
      </c>
    </row>
    <row r="49" spans="1:9">
      <c r="A49" s="49"/>
      <c r="B49" s="31"/>
      <c r="C49" s="31"/>
      <c r="D49" s="31" t="s">
        <v>519</v>
      </c>
      <c r="E49" s="33">
        <v>18</v>
      </c>
      <c r="F49" s="72">
        <v>1</v>
      </c>
      <c r="G49" s="76">
        <f t="shared" si="2"/>
        <v>18</v>
      </c>
      <c r="H49" s="61"/>
      <c r="I49" s="65">
        <f t="shared" si="4"/>
        <v>18</v>
      </c>
    </row>
    <row r="50" spans="1:9">
      <c r="A50" s="49"/>
      <c r="B50" s="31" t="s">
        <v>531</v>
      </c>
      <c r="C50" s="31"/>
      <c r="D50" s="31" t="s">
        <v>520</v>
      </c>
      <c r="E50" s="33">
        <v>19</v>
      </c>
      <c r="F50" s="72">
        <v>1</v>
      </c>
      <c r="G50" s="76">
        <f t="shared" si="2"/>
        <v>19</v>
      </c>
      <c r="H50" s="61"/>
      <c r="I50" s="65">
        <f t="shared" si="4"/>
        <v>19</v>
      </c>
    </row>
    <row r="51" spans="1:9">
      <c r="A51" s="49"/>
      <c r="B51" s="31"/>
      <c r="C51" s="31"/>
      <c r="D51" s="31" t="s">
        <v>543</v>
      </c>
      <c r="E51" s="33">
        <v>8</v>
      </c>
      <c r="F51" s="72">
        <v>1</v>
      </c>
      <c r="G51" s="76">
        <f t="shared" si="2"/>
        <v>8</v>
      </c>
      <c r="H51" s="61">
        <v>0</v>
      </c>
      <c r="I51" s="65">
        <f t="shared" si="4"/>
        <v>8</v>
      </c>
    </row>
    <row r="52" spans="1:9">
      <c r="A52" s="49"/>
      <c r="B52" s="31"/>
      <c r="C52" s="31"/>
      <c r="D52" s="36"/>
      <c r="E52" s="33"/>
      <c r="F52" s="72"/>
      <c r="G52" s="72"/>
      <c r="H52" s="61"/>
      <c r="I52" s="65">
        <f t="shared" si="4"/>
        <v>0</v>
      </c>
    </row>
    <row r="53" spans="1:9">
      <c r="A53" s="49"/>
      <c r="B53" s="31"/>
      <c r="C53" s="31"/>
      <c r="D53" s="36" t="s">
        <v>522</v>
      </c>
      <c r="E53" s="33">
        <v>162</v>
      </c>
      <c r="F53" s="72">
        <v>1</v>
      </c>
      <c r="G53" s="72">
        <f>E53*F53</f>
        <v>162</v>
      </c>
      <c r="H53" s="61">
        <v>143.71</v>
      </c>
      <c r="I53" s="65">
        <f t="shared" si="4"/>
        <v>18.289999999999992</v>
      </c>
    </row>
    <row r="54" spans="1:9">
      <c r="A54" s="49"/>
      <c r="B54" s="31"/>
      <c r="C54" s="31"/>
      <c r="D54" s="36" t="s">
        <v>523</v>
      </c>
      <c r="E54" s="33"/>
      <c r="F54" s="72"/>
      <c r="G54" s="72">
        <v>11.5</v>
      </c>
      <c r="H54" s="61">
        <v>0</v>
      </c>
      <c r="I54" s="65">
        <f t="shared" si="4"/>
        <v>11.5</v>
      </c>
    </row>
    <row r="55" spans="1:9">
      <c r="A55" s="49"/>
      <c r="B55" s="31"/>
      <c r="C55" s="31"/>
      <c r="D55" s="36" t="s">
        <v>527</v>
      </c>
      <c r="E55" s="33"/>
      <c r="F55" s="72"/>
      <c r="G55" s="72"/>
      <c r="H55" s="61">
        <v>6.98</v>
      </c>
      <c r="I55" s="65">
        <f t="shared" si="4"/>
        <v>-6.98</v>
      </c>
    </row>
    <row r="56" spans="1:9">
      <c r="A56" s="49"/>
      <c r="B56" s="31"/>
      <c r="C56" s="31"/>
      <c r="D56" s="36" t="s">
        <v>528</v>
      </c>
      <c r="E56" s="33"/>
      <c r="F56" s="72"/>
      <c r="G56" s="72"/>
      <c r="H56" s="61">
        <v>8.2899999999999991</v>
      </c>
      <c r="I56" s="65">
        <f t="shared" si="4"/>
        <v>-8.2899999999999991</v>
      </c>
    </row>
    <row r="57" spans="1:9">
      <c r="A57" s="49"/>
      <c r="B57" s="31"/>
      <c r="C57" s="31"/>
      <c r="D57" s="36" t="s">
        <v>544</v>
      </c>
      <c r="E57" s="33"/>
      <c r="F57" s="72"/>
      <c r="G57" s="72"/>
      <c r="H57" s="61">
        <v>4.1399999999999997</v>
      </c>
      <c r="I57" s="65">
        <f t="shared" si="4"/>
        <v>-4.1399999999999997</v>
      </c>
    </row>
    <row r="58" spans="1:9" ht="15.75" thickBot="1">
      <c r="A58" s="49"/>
      <c r="B58" s="31"/>
      <c r="C58" s="31"/>
      <c r="D58" s="36" t="s">
        <v>545</v>
      </c>
      <c r="E58" s="33"/>
      <c r="F58" s="72"/>
      <c r="G58" s="72"/>
      <c r="H58" s="61">
        <v>2.4900000000000002</v>
      </c>
      <c r="I58" s="65">
        <f t="shared" si="4"/>
        <v>-2.4900000000000002</v>
      </c>
    </row>
    <row r="59" spans="1:9" ht="16.5" thickTop="1" thickBot="1">
      <c r="A59" s="49"/>
      <c r="B59" s="31"/>
      <c r="C59" s="31"/>
      <c r="D59" s="36"/>
      <c r="E59" s="33"/>
      <c r="F59" s="72"/>
      <c r="G59" s="78">
        <f>SUM(G39:G58)</f>
        <v>1905</v>
      </c>
      <c r="H59" s="67">
        <f>SUM(H39:H58)</f>
        <v>1075.3600000000001</v>
      </c>
      <c r="I59" s="68">
        <f>SUM(I39:I58)</f>
        <v>829.6400000000001</v>
      </c>
    </row>
    <row r="60" spans="1:9" ht="15.75" thickTop="1">
      <c r="A60" s="49"/>
      <c r="B60" s="31"/>
      <c r="C60" s="31"/>
      <c r="D60" s="36"/>
      <c r="E60" s="33"/>
      <c r="F60" s="72"/>
      <c r="G60" s="72"/>
      <c r="H60" s="61"/>
      <c r="I60" s="65"/>
    </row>
    <row r="61" spans="1:9">
      <c r="A61" s="49"/>
      <c r="B61" s="31"/>
      <c r="C61" s="31"/>
      <c r="D61" s="36"/>
      <c r="E61" s="33"/>
      <c r="F61" s="72"/>
      <c r="G61" s="72"/>
      <c r="H61" s="61"/>
      <c r="I61" s="65"/>
    </row>
    <row r="62" spans="1:9" ht="15.75" thickBot="1">
      <c r="A62" s="49"/>
      <c r="B62" s="31"/>
      <c r="C62" s="31"/>
      <c r="D62" s="36"/>
      <c r="E62" s="33"/>
      <c r="F62" s="72"/>
      <c r="G62" s="72"/>
      <c r="H62" s="61"/>
      <c r="I62" s="65"/>
    </row>
    <row r="63" spans="1:9" ht="45.75" thickBot="1">
      <c r="A63" s="44" t="s">
        <v>1</v>
      </c>
      <c r="B63" s="45" t="s">
        <v>2</v>
      </c>
      <c r="C63" s="46" t="s">
        <v>532</v>
      </c>
      <c r="D63" s="47" t="s">
        <v>506</v>
      </c>
      <c r="E63" s="48" t="s">
        <v>4</v>
      </c>
      <c r="F63" s="79" t="s">
        <v>5</v>
      </c>
      <c r="G63" s="80" t="s">
        <v>509</v>
      </c>
      <c r="H63" s="70" t="s">
        <v>7</v>
      </c>
      <c r="I63" s="71" t="s">
        <v>8</v>
      </c>
    </row>
    <row r="64" spans="1:9">
      <c r="A64" s="35" t="s">
        <v>289</v>
      </c>
      <c r="B64" s="31" t="str">
        <f>B17</f>
        <v xml:space="preserve">Holiday Mixed </v>
      </c>
      <c r="C64" s="31" t="s">
        <v>505</v>
      </c>
      <c r="D64" s="31" t="s">
        <v>513</v>
      </c>
      <c r="E64" s="33">
        <v>66</v>
      </c>
      <c r="F64" s="76">
        <v>5</v>
      </c>
      <c r="G64" s="76">
        <v>330</v>
      </c>
      <c r="H64" s="61">
        <v>182.75664499999999</v>
      </c>
      <c r="I64" s="65">
        <f>G64-H64</f>
        <v>147.24335500000001</v>
      </c>
    </row>
    <row r="65" spans="1:9">
      <c r="A65" s="35"/>
      <c r="B65" s="31" t="str">
        <f>B18</f>
        <v>Tournament</v>
      </c>
      <c r="C65" s="31" t="s">
        <v>512</v>
      </c>
      <c r="D65" s="31" t="s">
        <v>495</v>
      </c>
      <c r="E65" s="33">
        <v>51</v>
      </c>
      <c r="F65" s="76">
        <v>5</v>
      </c>
      <c r="G65" s="76">
        <v>255</v>
      </c>
      <c r="H65" s="61">
        <v>109.73487999999999</v>
      </c>
      <c r="I65" s="65">
        <f t="shared" ref="I65:I86" si="5">G65-H65</f>
        <v>145.26512000000002</v>
      </c>
    </row>
    <row r="66" spans="1:9">
      <c r="A66" s="35"/>
      <c r="B66" s="39"/>
      <c r="C66" s="31" t="s">
        <v>52</v>
      </c>
      <c r="D66" s="31" t="s">
        <v>514</v>
      </c>
      <c r="E66" s="33">
        <v>49</v>
      </c>
      <c r="F66" s="76">
        <v>5</v>
      </c>
      <c r="G66" s="76">
        <v>245</v>
      </c>
      <c r="H66" s="61">
        <v>101.18</v>
      </c>
      <c r="I66" s="65">
        <f t="shared" si="5"/>
        <v>143.82</v>
      </c>
    </row>
    <row r="67" spans="1:9">
      <c r="A67" s="35"/>
      <c r="B67" s="31"/>
      <c r="C67" s="31"/>
      <c r="D67" s="31" t="s">
        <v>515</v>
      </c>
      <c r="E67" s="33">
        <v>98</v>
      </c>
      <c r="F67" s="76">
        <v>5</v>
      </c>
      <c r="G67" s="76">
        <v>490</v>
      </c>
      <c r="H67" s="61">
        <v>314.03336999999999</v>
      </c>
      <c r="I67" s="65">
        <f t="shared" si="5"/>
        <v>175.96663000000001</v>
      </c>
    </row>
    <row r="68" spans="1:9">
      <c r="A68" s="49"/>
      <c r="B68" s="31"/>
      <c r="C68" s="31"/>
      <c r="D68" s="31" t="s">
        <v>499</v>
      </c>
      <c r="E68" s="33">
        <v>16</v>
      </c>
      <c r="F68" s="72">
        <v>5</v>
      </c>
      <c r="G68" s="76">
        <v>80</v>
      </c>
      <c r="H68" s="61">
        <v>77.13510500000001</v>
      </c>
      <c r="I68" s="65">
        <f t="shared" si="5"/>
        <v>2.86489499999999</v>
      </c>
    </row>
    <row r="69" spans="1:9">
      <c r="A69" s="49"/>
      <c r="B69" s="31"/>
      <c r="C69" s="31"/>
      <c r="D69" s="31" t="s">
        <v>498</v>
      </c>
      <c r="E69" s="33">
        <v>13</v>
      </c>
      <c r="F69" s="72">
        <v>2.5</v>
      </c>
      <c r="G69" s="76">
        <v>32.5</v>
      </c>
      <c r="H69" s="61">
        <v>72.88</v>
      </c>
      <c r="I69" s="65">
        <f t="shared" si="5"/>
        <v>-40.379999999999995</v>
      </c>
    </row>
    <row r="70" spans="1:9">
      <c r="A70" s="49"/>
      <c r="B70" s="31"/>
      <c r="C70" s="31"/>
      <c r="D70" s="31" t="s">
        <v>516</v>
      </c>
      <c r="E70" s="33">
        <v>41</v>
      </c>
      <c r="F70" s="72">
        <v>1.5</v>
      </c>
      <c r="G70" s="76">
        <v>61.5</v>
      </c>
      <c r="H70" s="61">
        <v>65.33</v>
      </c>
      <c r="I70" s="65">
        <f t="shared" si="5"/>
        <v>-3.8299999999999983</v>
      </c>
    </row>
    <row r="71" spans="1:9">
      <c r="A71" s="49"/>
      <c r="B71" s="31"/>
      <c r="C71" s="31"/>
      <c r="D71" s="31" t="s">
        <v>501</v>
      </c>
      <c r="E71" s="33">
        <v>32</v>
      </c>
      <c r="F71" s="72">
        <v>1.5</v>
      </c>
      <c r="G71" s="76">
        <v>48</v>
      </c>
      <c r="H71" s="61">
        <v>32</v>
      </c>
      <c r="I71" s="65">
        <f t="shared" si="5"/>
        <v>16</v>
      </c>
    </row>
    <row r="72" spans="1:9">
      <c r="A72" s="49"/>
      <c r="B72" s="31"/>
      <c r="C72" s="31"/>
      <c r="D72" s="36" t="s">
        <v>517</v>
      </c>
      <c r="E72" s="33">
        <v>302</v>
      </c>
      <c r="F72" s="72"/>
      <c r="G72" s="72">
        <v>22.5</v>
      </c>
      <c r="H72" s="61">
        <v>29.42</v>
      </c>
      <c r="I72" s="65">
        <f t="shared" si="5"/>
        <v>-6.9200000000000017</v>
      </c>
    </row>
    <row r="73" spans="1:9">
      <c r="A73" s="49"/>
      <c r="B73" s="31"/>
      <c r="C73" s="31"/>
      <c r="D73" s="31" t="s">
        <v>525</v>
      </c>
      <c r="E73" s="33"/>
      <c r="F73" s="72"/>
      <c r="G73" s="76"/>
      <c r="H73" s="61"/>
      <c r="I73" s="65">
        <f t="shared" si="5"/>
        <v>0</v>
      </c>
    </row>
    <row r="74" spans="1:9">
      <c r="A74" s="49"/>
      <c r="B74" s="31"/>
      <c r="C74" s="31"/>
      <c r="D74" s="31" t="s">
        <v>526</v>
      </c>
      <c r="E74" s="33"/>
      <c r="F74" s="72"/>
      <c r="G74" s="76"/>
      <c r="H74" s="61">
        <v>40.32</v>
      </c>
      <c r="I74" s="65">
        <f t="shared" si="5"/>
        <v>-40.32</v>
      </c>
    </row>
    <row r="75" spans="1:9">
      <c r="A75" s="49"/>
      <c r="B75" s="31"/>
      <c r="C75" s="31"/>
      <c r="D75" s="40" t="s">
        <v>504</v>
      </c>
      <c r="E75" s="33">
        <v>24</v>
      </c>
      <c r="F75" s="72">
        <v>0.5</v>
      </c>
      <c r="G75" s="72">
        <v>12</v>
      </c>
      <c r="H75" s="61">
        <v>0</v>
      </c>
      <c r="I75" s="65">
        <f>G75-H75</f>
        <v>12</v>
      </c>
    </row>
    <row r="76" spans="1:9">
      <c r="A76" s="49"/>
      <c r="B76" s="31"/>
      <c r="C76" s="31"/>
      <c r="D76" s="36" t="s">
        <v>518</v>
      </c>
      <c r="E76" s="33">
        <v>48</v>
      </c>
      <c r="F76" s="72">
        <v>0.5</v>
      </c>
      <c r="G76" s="72">
        <v>24</v>
      </c>
      <c r="H76" s="61"/>
      <c r="I76" s="65">
        <f t="shared" si="5"/>
        <v>24</v>
      </c>
    </row>
    <row r="77" spans="1:9">
      <c r="A77" s="49"/>
      <c r="B77" s="31"/>
      <c r="C77" s="31"/>
      <c r="D77" s="31" t="s">
        <v>519</v>
      </c>
      <c r="E77" s="33">
        <v>24</v>
      </c>
      <c r="F77" s="72">
        <v>0.5</v>
      </c>
      <c r="G77" s="72">
        <v>12</v>
      </c>
      <c r="H77" s="61"/>
      <c r="I77" s="65">
        <f t="shared" si="5"/>
        <v>12</v>
      </c>
    </row>
    <row r="78" spans="1:9">
      <c r="A78" s="49"/>
      <c r="B78" s="31" t="s">
        <v>531</v>
      </c>
      <c r="C78" s="31"/>
      <c r="D78" s="31" t="s">
        <v>520</v>
      </c>
      <c r="E78" s="33">
        <v>36</v>
      </c>
      <c r="F78" s="72">
        <v>0.5</v>
      </c>
      <c r="G78" s="72">
        <v>18</v>
      </c>
      <c r="H78" s="61"/>
      <c r="I78" s="65">
        <f t="shared" si="5"/>
        <v>18</v>
      </c>
    </row>
    <row r="79" spans="1:9">
      <c r="A79" s="49"/>
      <c r="B79" s="31"/>
      <c r="C79" s="31"/>
      <c r="D79" s="31" t="s">
        <v>521</v>
      </c>
      <c r="E79" s="33">
        <v>119</v>
      </c>
      <c r="F79" s="72">
        <v>0.5</v>
      </c>
      <c r="G79" s="72">
        <v>59.5</v>
      </c>
      <c r="H79" s="61">
        <v>6.36</v>
      </c>
      <c r="I79" s="65">
        <f t="shared" si="5"/>
        <v>53.14</v>
      </c>
    </row>
    <row r="80" spans="1:9">
      <c r="A80" s="49"/>
      <c r="B80" s="31"/>
      <c r="C80" s="31"/>
      <c r="D80" s="36"/>
      <c r="E80" s="33"/>
      <c r="F80" s="72"/>
      <c r="G80" s="72"/>
      <c r="H80" s="61"/>
      <c r="I80" s="65">
        <f t="shared" si="5"/>
        <v>0</v>
      </c>
    </row>
    <row r="81" spans="1:9">
      <c r="A81" s="49"/>
      <c r="B81" s="31"/>
      <c r="C81" s="31"/>
      <c r="D81" s="36" t="s">
        <v>522</v>
      </c>
      <c r="E81" s="33">
        <v>125</v>
      </c>
      <c r="F81" s="72">
        <v>1</v>
      </c>
      <c r="G81" s="72">
        <v>125</v>
      </c>
      <c r="H81" s="61">
        <v>102.42</v>
      </c>
      <c r="I81" s="65">
        <f t="shared" si="5"/>
        <v>22.58</v>
      </c>
    </row>
    <row r="82" spans="1:9">
      <c r="A82" s="49"/>
      <c r="B82" s="31"/>
      <c r="C82" s="31"/>
      <c r="D82" s="36" t="s">
        <v>523</v>
      </c>
      <c r="E82" s="33"/>
      <c r="F82" s="72"/>
      <c r="G82" s="72">
        <v>37.43</v>
      </c>
      <c r="H82" s="61">
        <v>0</v>
      </c>
      <c r="I82" s="65">
        <f t="shared" si="5"/>
        <v>37.43</v>
      </c>
    </row>
    <row r="83" spans="1:9">
      <c r="A83" s="49"/>
      <c r="B83" s="31"/>
      <c r="C83" s="31"/>
      <c r="D83" s="36" t="s">
        <v>527</v>
      </c>
      <c r="E83" s="33"/>
      <c r="F83" s="72"/>
      <c r="G83" s="72"/>
      <c r="H83" s="61">
        <v>6</v>
      </c>
      <c r="I83" s="65">
        <f t="shared" si="5"/>
        <v>-6</v>
      </c>
    </row>
    <row r="84" spans="1:9">
      <c r="A84" s="49"/>
      <c r="B84" s="31"/>
      <c r="C84" s="31"/>
      <c r="D84" s="36" t="s">
        <v>528</v>
      </c>
      <c r="E84" s="33"/>
      <c r="F84" s="72"/>
      <c r="G84" s="72"/>
      <c r="H84" s="61">
        <v>6</v>
      </c>
      <c r="I84" s="65">
        <f t="shared" si="5"/>
        <v>-6</v>
      </c>
    </row>
    <row r="85" spans="1:9">
      <c r="A85" s="49"/>
      <c r="B85" s="31"/>
      <c r="C85" s="31"/>
      <c r="D85" s="36"/>
      <c r="E85" s="33"/>
      <c r="F85" s="72"/>
      <c r="G85" s="72"/>
      <c r="H85" s="61"/>
      <c r="I85" s="65">
        <f t="shared" si="5"/>
        <v>0</v>
      </c>
    </row>
    <row r="86" spans="1:9">
      <c r="A86" s="49"/>
      <c r="B86" s="31"/>
      <c r="C86" s="31"/>
      <c r="D86" s="36" t="s">
        <v>524</v>
      </c>
      <c r="E86" s="33" t="s">
        <v>52</v>
      </c>
      <c r="F86" s="72"/>
      <c r="G86" s="72">
        <v>274</v>
      </c>
      <c r="H86" s="61">
        <v>87.5</v>
      </c>
      <c r="I86" s="65">
        <f t="shared" si="5"/>
        <v>186.5</v>
      </c>
    </row>
    <row r="87" spans="1:9" ht="15.75" thickBot="1">
      <c r="A87" s="49"/>
      <c r="B87" s="31"/>
      <c r="C87" s="31"/>
      <c r="D87" s="36"/>
      <c r="E87" s="33"/>
      <c r="F87" s="72"/>
      <c r="G87" s="72"/>
      <c r="H87" s="61" t="s">
        <v>52</v>
      </c>
      <c r="I87" s="65" t="s">
        <v>52</v>
      </c>
    </row>
    <row r="88" spans="1:9" ht="16.5" thickTop="1" thickBot="1">
      <c r="A88" s="50"/>
      <c r="B88" s="41"/>
      <c r="C88" s="41"/>
      <c r="D88" s="42"/>
      <c r="E88" s="43"/>
      <c r="F88" s="81"/>
      <c r="G88" s="78">
        <f>SUM(G64:G86)</f>
        <v>2126.4300000000003</v>
      </c>
      <c r="H88" s="67">
        <f>SUM(H64:H86)</f>
        <v>1233.07</v>
      </c>
      <c r="I88" s="68">
        <f>SUM(I64:I86)</f>
        <v>893.36</v>
      </c>
    </row>
    <row r="89" spans="1:9" ht="46.5" thickTop="1" thickBot="1">
      <c r="A89" s="44" t="s">
        <v>1</v>
      </c>
      <c r="B89" s="45" t="s">
        <v>2</v>
      </c>
      <c r="C89" s="46" t="s">
        <v>532</v>
      </c>
      <c r="D89" s="47" t="s">
        <v>506</v>
      </c>
      <c r="E89" s="48" t="s">
        <v>4</v>
      </c>
      <c r="F89" s="79" t="s">
        <v>5</v>
      </c>
      <c r="G89" s="80" t="s">
        <v>509</v>
      </c>
      <c r="H89" s="70" t="s">
        <v>7</v>
      </c>
      <c r="I89" s="71" t="s">
        <v>8</v>
      </c>
    </row>
    <row r="90" spans="1:9">
      <c r="A90" s="35" t="s">
        <v>608</v>
      </c>
      <c r="B90" s="31" t="s">
        <v>400</v>
      </c>
      <c r="C90" s="31" t="s">
        <v>505</v>
      </c>
      <c r="D90" s="31" t="s">
        <v>513</v>
      </c>
      <c r="E90" s="33">
        <v>59</v>
      </c>
      <c r="F90" s="72">
        <v>6</v>
      </c>
      <c r="G90" s="76">
        <f>F90*E90</f>
        <v>354</v>
      </c>
      <c r="H90" s="61">
        <v>145.16999999999999</v>
      </c>
      <c r="I90" s="65">
        <f>G90-H90</f>
        <v>208.83</v>
      </c>
    </row>
    <row r="91" spans="1:9">
      <c r="A91" s="35"/>
      <c r="B91" s="31" t="s">
        <v>13</v>
      </c>
      <c r="C91" s="31" t="s">
        <v>512</v>
      </c>
      <c r="D91" s="31" t="s">
        <v>609</v>
      </c>
      <c r="E91" s="33">
        <v>68</v>
      </c>
      <c r="F91" s="72">
        <v>6</v>
      </c>
      <c r="G91" s="82">
        <f t="shared" ref="G91:G97" si="6">F91*E91</f>
        <v>408</v>
      </c>
      <c r="H91" s="72">
        <v>165</v>
      </c>
      <c r="I91" s="73">
        <f t="shared" ref="I91:I99" si="7">G91-H91</f>
        <v>243</v>
      </c>
    </row>
    <row r="92" spans="1:9">
      <c r="A92" s="35"/>
      <c r="B92" s="39"/>
      <c r="C92" s="31" t="s">
        <v>52</v>
      </c>
      <c r="D92" s="31" t="s">
        <v>514</v>
      </c>
      <c r="E92" s="33">
        <v>50</v>
      </c>
      <c r="F92" s="72">
        <v>6</v>
      </c>
      <c r="G92" s="82">
        <f t="shared" si="6"/>
        <v>300</v>
      </c>
      <c r="H92" s="72">
        <v>208.83</v>
      </c>
      <c r="I92" s="73">
        <f t="shared" si="7"/>
        <v>91.169999999999987</v>
      </c>
    </row>
    <row r="93" spans="1:9">
      <c r="A93" s="35"/>
      <c r="B93" s="31"/>
      <c r="C93" s="31"/>
      <c r="D93" s="31" t="s">
        <v>515</v>
      </c>
      <c r="E93" s="33">
        <v>93</v>
      </c>
      <c r="F93" s="72">
        <v>6</v>
      </c>
      <c r="G93" s="82">
        <f t="shared" si="6"/>
        <v>558</v>
      </c>
      <c r="H93" s="72">
        <v>272.47000000000003</v>
      </c>
      <c r="I93" s="73">
        <f t="shared" si="7"/>
        <v>285.52999999999997</v>
      </c>
    </row>
    <row r="94" spans="1:9">
      <c r="A94" s="49"/>
      <c r="B94" s="31"/>
      <c r="C94" s="31"/>
      <c r="D94" s="31" t="s">
        <v>499</v>
      </c>
      <c r="E94" s="33">
        <v>10</v>
      </c>
      <c r="F94" s="72">
        <v>6</v>
      </c>
      <c r="G94" s="82">
        <f t="shared" si="6"/>
        <v>60</v>
      </c>
      <c r="H94" s="72">
        <v>56.36</v>
      </c>
      <c r="I94" s="73">
        <f t="shared" si="7"/>
        <v>3.6400000000000006</v>
      </c>
    </row>
    <row r="95" spans="1:9">
      <c r="A95" s="49"/>
      <c r="B95" s="31"/>
      <c r="C95" s="31"/>
      <c r="D95" s="31" t="s">
        <v>516</v>
      </c>
      <c r="E95" s="33">
        <v>52</v>
      </c>
      <c r="F95" s="72">
        <v>1.5</v>
      </c>
      <c r="G95" s="82">
        <f t="shared" si="6"/>
        <v>78</v>
      </c>
      <c r="H95" s="72">
        <v>52</v>
      </c>
      <c r="I95" s="73">
        <f t="shared" si="7"/>
        <v>26</v>
      </c>
    </row>
    <row r="96" spans="1:9">
      <c r="A96" s="49"/>
      <c r="B96" s="31"/>
      <c r="C96" s="31"/>
      <c r="D96" s="31" t="s">
        <v>501</v>
      </c>
      <c r="E96" s="33">
        <v>39</v>
      </c>
      <c r="F96" s="72">
        <v>1.5</v>
      </c>
      <c r="G96" s="82">
        <f t="shared" si="6"/>
        <v>58.5</v>
      </c>
      <c r="H96" s="72">
        <v>43.6</v>
      </c>
      <c r="I96" s="73">
        <f t="shared" si="7"/>
        <v>14.899999999999999</v>
      </c>
    </row>
    <row r="97" spans="1:9">
      <c r="A97" s="49"/>
      <c r="B97" s="31"/>
      <c r="C97" s="31"/>
      <c r="D97" s="36" t="s">
        <v>517</v>
      </c>
      <c r="E97" s="33">
        <v>109</v>
      </c>
      <c r="F97" s="72">
        <v>0.5</v>
      </c>
      <c r="G97" s="82">
        <f t="shared" si="6"/>
        <v>54.5</v>
      </c>
      <c r="H97" s="72">
        <v>4.32</v>
      </c>
      <c r="I97" s="73">
        <f t="shared" si="7"/>
        <v>50.18</v>
      </c>
    </row>
    <row r="98" spans="1:9">
      <c r="A98" s="49"/>
      <c r="B98" s="31"/>
      <c r="C98" s="31"/>
      <c r="D98" s="31" t="s">
        <v>525</v>
      </c>
      <c r="E98" s="33"/>
      <c r="F98" s="72"/>
      <c r="G98" s="82"/>
      <c r="H98" s="72"/>
      <c r="I98" s="73">
        <f t="shared" si="7"/>
        <v>0</v>
      </c>
    </row>
    <row r="99" spans="1:9">
      <c r="A99" s="49"/>
      <c r="B99" s="31"/>
      <c r="C99" s="31"/>
      <c r="D99" s="31" t="s">
        <v>526</v>
      </c>
      <c r="E99" s="33">
        <v>77</v>
      </c>
      <c r="F99" s="72">
        <v>1</v>
      </c>
      <c r="G99" s="82">
        <f t="shared" ref="G99:G106" si="8">F99*E99</f>
        <v>77</v>
      </c>
      <c r="H99" s="72">
        <v>43.94</v>
      </c>
      <c r="I99" s="73">
        <f t="shared" si="7"/>
        <v>33.06</v>
      </c>
    </row>
    <row r="100" spans="1:9">
      <c r="A100" s="49"/>
      <c r="B100" s="31"/>
      <c r="C100" s="31"/>
      <c r="D100" s="40" t="s">
        <v>504</v>
      </c>
      <c r="E100" s="33">
        <v>0</v>
      </c>
      <c r="F100" s="72">
        <v>1</v>
      </c>
      <c r="G100" s="82">
        <v>0</v>
      </c>
      <c r="H100" s="72">
        <v>0</v>
      </c>
      <c r="I100" s="73">
        <f>G100-H100</f>
        <v>0</v>
      </c>
    </row>
    <row r="101" spans="1:9">
      <c r="A101" s="49"/>
      <c r="B101" s="31"/>
      <c r="C101" s="31"/>
      <c r="D101" s="36" t="s">
        <v>518</v>
      </c>
      <c r="E101" s="33">
        <v>28</v>
      </c>
      <c r="F101" s="72">
        <v>1</v>
      </c>
      <c r="G101" s="82">
        <v>0</v>
      </c>
      <c r="H101" s="72"/>
      <c r="I101" s="73">
        <f t="shared" ref="I101:I111" si="9">G101-H101</f>
        <v>0</v>
      </c>
    </row>
    <row r="102" spans="1:9">
      <c r="A102" s="49"/>
      <c r="B102" s="31"/>
      <c r="C102" s="31"/>
      <c r="D102" s="31" t="s">
        <v>519</v>
      </c>
      <c r="E102" s="33">
        <v>28</v>
      </c>
      <c r="F102" s="72">
        <v>1</v>
      </c>
      <c r="G102" s="82">
        <v>0</v>
      </c>
      <c r="H102" s="72"/>
      <c r="I102" s="73">
        <f t="shared" si="9"/>
        <v>0</v>
      </c>
    </row>
    <row r="103" spans="1:9">
      <c r="A103" s="49"/>
      <c r="B103" s="31" t="s">
        <v>531</v>
      </c>
      <c r="C103" s="31"/>
      <c r="D103" s="31" t="s">
        <v>520</v>
      </c>
      <c r="E103" s="33">
        <v>24</v>
      </c>
      <c r="F103" s="72">
        <v>1</v>
      </c>
      <c r="G103" s="82">
        <v>0</v>
      </c>
      <c r="H103" s="72"/>
      <c r="I103" s="73">
        <f t="shared" si="9"/>
        <v>0</v>
      </c>
    </row>
    <row r="104" spans="1:9">
      <c r="A104" s="49"/>
      <c r="B104" s="31"/>
      <c r="C104" s="31"/>
      <c r="D104" s="31" t="s">
        <v>521</v>
      </c>
      <c r="E104" s="33">
        <v>170</v>
      </c>
      <c r="F104" s="72">
        <v>1</v>
      </c>
      <c r="G104" s="82">
        <f t="shared" si="8"/>
        <v>170</v>
      </c>
      <c r="H104" s="72">
        <v>0</v>
      </c>
      <c r="I104" s="73">
        <f t="shared" si="9"/>
        <v>170</v>
      </c>
    </row>
    <row r="105" spans="1:9">
      <c r="A105" s="49"/>
      <c r="B105" s="31"/>
      <c r="C105" s="31"/>
      <c r="D105" s="36"/>
      <c r="E105" s="33"/>
      <c r="F105" s="72"/>
      <c r="G105" s="82"/>
      <c r="H105" s="72"/>
      <c r="I105" s="73">
        <f t="shared" si="9"/>
        <v>0</v>
      </c>
    </row>
    <row r="106" spans="1:9">
      <c r="A106" s="49"/>
      <c r="B106" s="31"/>
      <c r="C106" s="31"/>
      <c r="D106" s="36" t="s">
        <v>522</v>
      </c>
      <c r="E106" s="33">
        <v>68</v>
      </c>
      <c r="F106" s="72">
        <v>1</v>
      </c>
      <c r="G106" s="82">
        <f t="shared" si="8"/>
        <v>68</v>
      </c>
      <c r="H106" s="72">
        <v>74.7</v>
      </c>
      <c r="I106" s="73">
        <f t="shared" si="9"/>
        <v>-6.7000000000000028</v>
      </c>
    </row>
    <row r="107" spans="1:9">
      <c r="A107" s="49"/>
      <c r="B107" s="31"/>
      <c r="C107" s="31"/>
      <c r="D107" s="36" t="s">
        <v>612</v>
      </c>
      <c r="E107" s="33"/>
      <c r="F107" s="72"/>
      <c r="G107" s="82">
        <v>6.2</v>
      </c>
      <c r="H107" s="72">
        <v>74.58</v>
      </c>
      <c r="I107" s="73">
        <f t="shared" si="9"/>
        <v>-68.38</v>
      </c>
    </row>
    <row r="108" spans="1:9">
      <c r="A108" s="49"/>
      <c r="B108" s="31"/>
      <c r="C108" s="31"/>
      <c r="D108" s="36" t="s">
        <v>610</v>
      </c>
      <c r="E108" s="33"/>
      <c r="F108" s="72"/>
      <c r="G108" s="82"/>
      <c r="H108" s="72">
        <v>9.94</v>
      </c>
      <c r="I108" s="73">
        <f t="shared" si="9"/>
        <v>-9.94</v>
      </c>
    </row>
    <row r="109" spans="1:9">
      <c r="A109" s="49"/>
      <c r="B109" s="31"/>
      <c r="C109" s="31"/>
      <c r="D109" s="36" t="s">
        <v>611</v>
      </c>
      <c r="E109" s="33"/>
      <c r="F109" s="72"/>
      <c r="G109" s="82"/>
      <c r="H109" s="72">
        <v>20.5</v>
      </c>
      <c r="I109" s="73">
        <f t="shared" si="9"/>
        <v>-20.5</v>
      </c>
    </row>
    <row r="110" spans="1:9">
      <c r="A110" s="49"/>
      <c r="B110" s="31"/>
      <c r="C110" s="31"/>
      <c r="D110" s="36" t="s">
        <v>613</v>
      </c>
      <c r="E110" s="33"/>
      <c r="F110" s="72"/>
      <c r="G110" s="82"/>
      <c r="H110" s="72">
        <v>10.89</v>
      </c>
      <c r="I110" s="73">
        <f t="shared" si="9"/>
        <v>-10.89</v>
      </c>
    </row>
    <row r="111" spans="1:9">
      <c r="A111" s="49"/>
      <c r="B111" s="31"/>
      <c r="C111" s="31"/>
      <c r="D111" s="36" t="s">
        <v>614</v>
      </c>
      <c r="E111" s="33" t="s">
        <v>52</v>
      </c>
      <c r="F111" s="72" t="s">
        <v>52</v>
      </c>
      <c r="G111" s="82">
        <v>0</v>
      </c>
      <c r="H111" s="72">
        <v>74.5</v>
      </c>
      <c r="I111" s="73">
        <f t="shared" si="9"/>
        <v>-74.5</v>
      </c>
    </row>
    <row r="112" spans="1:9">
      <c r="A112" s="49"/>
      <c r="B112" s="31"/>
      <c r="C112" s="31"/>
      <c r="D112" s="36" t="s">
        <v>615</v>
      </c>
      <c r="E112" s="33"/>
      <c r="F112" s="72"/>
      <c r="G112" s="82"/>
      <c r="H112" s="72"/>
      <c r="I112" s="73"/>
    </row>
    <row r="113" spans="1:9" ht="15.75" thickBot="1">
      <c r="A113" s="49"/>
      <c r="B113" s="31"/>
      <c r="C113" s="31"/>
      <c r="D113" s="36" t="s">
        <v>616</v>
      </c>
      <c r="E113" s="33"/>
      <c r="F113" s="72"/>
      <c r="G113" s="82"/>
      <c r="H113" s="72" t="s">
        <v>52</v>
      </c>
      <c r="I113" s="73" t="s">
        <v>52</v>
      </c>
    </row>
    <row r="114" spans="1:9" ht="16.5" thickTop="1" thickBot="1">
      <c r="A114" s="50"/>
      <c r="B114" s="41"/>
      <c r="C114" s="41"/>
      <c r="D114" s="42" t="s">
        <v>617</v>
      </c>
      <c r="E114" s="43"/>
      <c r="F114" s="81"/>
      <c r="G114" s="83">
        <f>SUM(G90:G111)</f>
        <v>2192.1999999999998</v>
      </c>
      <c r="H114" s="74">
        <f>SUM(H90:H111)</f>
        <v>1256.8000000000002</v>
      </c>
      <c r="I114" s="75">
        <f>SUM(I90:I111)</f>
        <v>935.4</v>
      </c>
    </row>
    <row r="115" spans="1:9" ht="15.75" thickTop="1"/>
  </sheetData>
  <mergeCells count="1">
    <mergeCell ref="A1:I1"/>
  </mergeCells>
  <printOptions gridLines="1"/>
  <pageMargins left="0.7" right="0.7" top="0.75" bottom="0.75" header="0.3" footer="0.3"/>
  <pageSetup scale="80" orientation="landscape" horizontalDpi="4294967293" verticalDpi="4294967293" r:id="rId1"/>
  <rowBreaks count="3" manualBreakCount="3">
    <brk id="37" max="16383" man="1"/>
    <brk id="62" max="16383" man="1"/>
    <brk id="8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D6" sqref="D6"/>
    </sheetView>
  </sheetViews>
  <sheetFormatPr defaultRowHeight="15"/>
  <cols>
    <col min="1" max="1" width="12" style="7" bestFit="1" customWidth="1"/>
    <col min="2" max="2" width="18.85546875" bestFit="1" customWidth="1"/>
    <col min="3" max="3" width="14.5703125" bestFit="1" customWidth="1"/>
    <col min="4" max="4" width="8.85546875" style="4" customWidth="1"/>
    <col min="5" max="5" width="9.140625" style="6"/>
    <col min="6" max="6" width="9.28515625" style="3" bestFit="1" customWidth="1"/>
    <col min="7" max="8" width="10" style="3" bestFit="1" customWidth="1"/>
    <col min="9" max="10" width="10.28515625" style="3" customWidth="1"/>
    <col min="11" max="11" width="28.7109375" bestFit="1" customWidth="1"/>
    <col min="12" max="12" width="20.7109375" customWidth="1"/>
  </cols>
  <sheetData>
    <row r="1" spans="1:11">
      <c r="A1" s="85" t="s">
        <v>416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45">
      <c r="A2" s="7" t="s">
        <v>47</v>
      </c>
      <c r="B2" t="s">
        <v>2</v>
      </c>
      <c r="C2" t="s">
        <v>3</v>
      </c>
      <c r="D2" s="4" t="s">
        <v>37</v>
      </c>
      <c r="E2" s="4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23</v>
      </c>
      <c r="K2" t="s">
        <v>9</v>
      </c>
    </row>
    <row r="3" spans="1:11" ht="30">
      <c r="A3" s="7">
        <v>39459</v>
      </c>
      <c r="B3" t="s">
        <v>136</v>
      </c>
      <c r="C3" t="s">
        <v>137</v>
      </c>
      <c r="D3" s="4" t="s">
        <v>138</v>
      </c>
      <c r="E3" s="6">
        <v>224</v>
      </c>
      <c r="F3" s="3">
        <v>5</v>
      </c>
      <c r="G3" s="3">
        <f>E3*F3</f>
        <v>1120</v>
      </c>
      <c r="H3" s="3" t="s">
        <v>52</v>
      </c>
      <c r="I3" s="3">
        <v>0</v>
      </c>
      <c r="J3" s="3" t="s">
        <v>52</v>
      </c>
      <c r="K3" t="s">
        <v>139</v>
      </c>
    </row>
    <row r="4" spans="1:11">
      <c r="B4" t="s">
        <v>52</v>
      </c>
      <c r="C4" t="s">
        <v>52</v>
      </c>
      <c r="D4" s="4" t="s">
        <v>52</v>
      </c>
      <c r="K4" t="s">
        <v>140</v>
      </c>
    </row>
    <row r="5" spans="1:11">
      <c r="B5" s="89" t="s">
        <v>417</v>
      </c>
      <c r="C5" s="89"/>
      <c r="D5" s="89"/>
      <c r="K5" t="s">
        <v>141</v>
      </c>
    </row>
    <row r="6" spans="1:11">
      <c r="H6" s="3" t="s">
        <v>52</v>
      </c>
      <c r="K6" t="s">
        <v>142</v>
      </c>
    </row>
    <row r="7" spans="1:11">
      <c r="A7" s="7">
        <v>40936</v>
      </c>
      <c r="B7" t="s">
        <v>260</v>
      </c>
      <c r="C7" t="s">
        <v>261</v>
      </c>
      <c r="D7" s="4" t="s">
        <v>62</v>
      </c>
      <c r="E7" s="6">
        <v>182</v>
      </c>
      <c r="F7" s="3">
        <v>5</v>
      </c>
      <c r="G7" s="3">
        <f>E7*F7</f>
        <v>910</v>
      </c>
      <c r="H7" s="3">
        <f>G7-I7</f>
        <v>842</v>
      </c>
      <c r="I7" s="3">
        <v>68</v>
      </c>
      <c r="J7" s="3" t="s">
        <v>262</v>
      </c>
      <c r="K7" t="s">
        <v>263</v>
      </c>
    </row>
    <row r="8" spans="1:11">
      <c r="K8" t="s">
        <v>205</v>
      </c>
    </row>
    <row r="9" spans="1:11">
      <c r="K9" t="s">
        <v>264</v>
      </c>
    </row>
    <row r="10" spans="1:11">
      <c r="K10" t="s">
        <v>265</v>
      </c>
    </row>
    <row r="11" spans="1:11">
      <c r="K11" t="s">
        <v>266</v>
      </c>
    </row>
    <row r="12" spans="1:11">
      <c r="K12" t="s">
        <v>267</v>
      </c>
    </row>
    <row r="14" spans="1:11">
      <c r="K14" t="s">
        <v>143</v>
      </c>
    </row>
    <row r="15" spans="1:11">
      <c r="A15" s="7">
        <v>41279</v>
      </c>
      <c r="B15" t="s">
        <v>188</v>
      </c>
      <c r="C15" t="s">
        <v>189</v>
      </c>
      <c r="D15" s="4" t="s">
        <v>71</v>
      </c>
      <c r="E15" s="6">
        <v>156</v>
      </c>
      <c r="F15" s="3">
        <v>5</v>
      </c>
      <c r="G15" s="3">
        <f>(E15*F15)+2</f>
        <v>782</v>
      </c>
      <c r="J15" s="3" t="s">
        <v>190</v>
      </c>
      <c r="K15" t="s">
        <v>420</v>
      </c>
    </row>
    <row r="16" spans="1:11">
      <c r="F16" s="3" t="s">
        <v>418</v>
      </c>
      <c r="K16" t="s">
        <v>191</v>
      </c>
    </row>
    <row r="17" spans="1:11">
      <c r="E17" s="6" t="s">
        <v>419</v>
      </c>
      <c r="K17" t="s">
        <v>192</v>
      </c>
    </row>
    <row r="18" spans="1:11">
      <c r="K18" t="s">
        <v>193</v>
      </c>
    </row>
    <row r="19" spans="1:11">
      <c r="K19" t="s">
        <v>194</v>
      </c>
    </row>
    <row r="21" spans="1:11" ht="30">
      <c r="A21" s="7">
        <v>41286</v>
      </c>
      <c r="B21" t="s">
        <v>168</v>
      </c>
      <c r="C21" t="s">
        <v>170</v>
      </c>
      <c r="D21" s="4" t="s">
        <v>177</v>
      </c>
      <c r="E21" s="6">
        <v>156</v>
      </c>
      <c r="F21" s="3">
        <v>5</v>
      </c>
      <c r="G21" s="3">
        <f>E21*F21</f>
        <v>780</v>
      </c>
      <c r="H21" s="3">
        <v>195.92</v>
      </c>
      <c r="I21" s="3">
        <f>G21-H21</f>
        <v>584.08000000000004</v>
      </c>
      <c r="K21" t="s">
        <v>172</v>
      </c>
    </row>
    <row r="22" spans="1:11">
      <c r="B22" t="s">
        <v>169</v>
      </c>
      <c r="C22" t="s">
        <v>171</v>
      </c>
      <c r="K22" t="s">
        <v>173</v>
      </c>
    </row>
    <row r="23" spans="1:11">
      <c r="G23" s="3" t="s">
        <v>178</v>
      </c>
      <c r="K23" t="s">
        <v>174</v>
      </c>
    </row>
    <row r="24" spans="1:11">
      <c r="D24" s="6"/>
      <c r="K24" t="s">
        <v>175</v>
      </c>
    </row>
    <row r="25" spans="1:11">
      <c r="K25" t="s">
        <v>176</v>
      </c>
    </row>
    <row r="27" spans="1:11">
      <c r="A27" s="7">
        <v>41664</v>
      </c>
      <c r="B27" t="s">
        <v>179</v>
      </c>
      <c r="C27" t="s">
        <v>180</v>
      </c>
      <c r="D27" s="4" t="s">
        <v>53</v>
      </c>
      <c r="E27" s="6">
        <v>250</v>
      </c>
      <c r="J27" s="3" t="s">
        <v>181</v>
      </c>
      <c r="K27" t="s">
        <v>183</v>
      </c>
    </row>
    <row r="28" spans="1:11">
      <c r="B28" t="s">
        <v>169</v>
      </c>
      <c r="K28" t="s">
        <v>184</v>
      </c>
    </row>
    <row r="29" spans="1:11">
      <c r="G29" s="3" t="s">
        <v>182</v>
      </c>
      <c r="K29" t="s">
        <v>185</v>
      </c>
    </row>
    <row r="30" spans="1:11">
      <c r="K30" t="s">
        <v>186</v>
      </c>
    </row>
    <row r="31" spans="1:11">
      <c r="K31" t="s">
        <v>187</v>
      </c>
    </row>
    <row r="33" spans="1:12" ht="30">
      <c r="A33" s="7">
        <v>42014</v>
      </c>
      <c r="B33" t="s">
        <v>195</v>
      </c>
      <c r="C33" t="s">
        <v>197</v>
      </c>
      <c r="D33" s="4" t="s">
        <v>46</v>
      </c>
      <c r="E33" s="14">
        <v>173.4</v>
      </c>
      <c r="F33" s="3">
        <v>5</v>
      </c>
      <c r="G33" s="3">
        <f>E33*F33</f>
        <v>867</v>
      </c>
      <c r="H33" s="3">
        <v>1093</v>
      </c>
      <c r="I33" s="3">
        <f>G35-H33</f>
        <v>-152</v>
      </c>
      <c r="K33" t="s">
        <v>198</v>
      </c>
    </row>
    <row r="34" spans="1:12" ht="17.25">
      <c r="B34" t="s">
        <v>196</v>
      </c>
      <c r="G34" s="13">
        <v>74</v>
      </c>
      <c r="L34" t="s">
        <v>52</v>
      </c>
    </row>
    <row r="35" spans="1:12">
      <c r="B35" t="s">
        <v>169</v>
      </c>
      <c r="G35" s="3">
        <f>G33+G34</f>
        <v>941</v>
      </c>
    </row>
    <row r="37" spans="1:12" ht="30">
      <c r="A37" s="7">
        <v>42385</v>
      </c>
      <c r="B37" t="s">
        <v>168</v>
      </c>
      <c r="C37" t="s">
        <v>199</v>
      </c>
      <c r="D37" s="4" t="s">
        <v>200</v>
      </c>
      <c r="E37" s="6">
        <v>144</v>
      </c>
      <c r="F37" s="3">
        <v>5</v>
      </c>
      <c r="G37" s="3">
        <f>((E37*F37)+(E38*F38))</f>
        <v>786</v>
      </c>
      <c r="H37" s="3">
        <v>872.75</v>
      </c>
      <c r="I37" s="3">
        <f>G40-H37</f>
        <v>-50.75</v>
      </c>
      <c r="K37" t="s">
        <v>201</v>
      </c>
    </row>
    <row r="38" spans="1:12">
      <c r="B38" t="s">
        <v>169</v>
      </c>
      <c r="E38" s="6">
        <v>11</v>
      </c>
      <c r="F38" s="3">
        <v>6</v>
      </c>
      <c r="K38" t="s">
        <v>421</v>
      </c>
    </row>
    <row r="39" spans="1:12" ht="17.25">
      <c r="G39" s="13">
        <v>36</v>
      </c>
      <c r="K39" t="s">
        <v>202</v>
      </c>
    </row>
    <row r="40" spans="1:12">
      <c r="G40" s="3">
        <f>G37+G39</f>
        <v>822</v>
      </c>
      <c r="J40"/>
      <c r="K40" t="s">
        <v>203</v>
      </c>
    </row>
    <row r="41" spans="1:12">
      <c r="K41" t="s">
        <v>204</v>
      </c>
    </row>
    <row r="42" spans="1:12">
      <c r="K42" t="s">
        <v>207</v>
      </c>
    </row>
    <row r="43" spans="1:12">
      <c r="K43" t="s">
        <v>206</v>
      </c>
    </row>
    <row r="45" spans="1:12" ht="30">
      <c r="A45" s="7">
        <v>43477</v>
      </c>
      <c r="B45" t="s">
        <v>577</v>
      </c>
      <c r="C45" t="s">
        <v>578</v>
      </c>
      <c r="D45" s="4" t="s">
        <v>177</v>
      </c>
      <c r="E45" s="6">
        <v>128</v>
      </c>
      <c r="F45" s="3">
        <v>5</v>
      </c>
      <c r="G45" s="3">
        <f>E45*F45</f>
        <v>640</v>
      </c>
      <c r="H45" s="3">
        <v>538</v>
      </c>
      <c r="I45" s="3">
        <f>G48-H45</f>
        <v>164</v>
      </c>
      <c r="K45" t="s">
        <v>581</v>
      </c>
    </row>
    <row r="46" spans="1:12">
      <c r="B46" t="s">
        <v>196</v>
      </c>
      <c r="E46" s="6">
        <v>10</v>
      </c>
      <c r="F46" s="3">
        <v>6</v>
      </c>
      <c r="G46" s="3">
        <f>E46*F46</f>
        <v>60</v>
      </c>
      <c r="K46" t="s">
        <v>582</v>
      </c>
    </row>
    <row r="47" spans="1:12">
      <c r="B47" t="s">
        <v>169</v>
      </c>
      <c r="D47" s="4" t="s">
        <v>579</v>
      </c>
      <c r="E47" s="52" t="s">
        <v>52</v>
      </c>
      <c r="G47" s="53">
        <v>2</v>
      </c>
    </row>
    <row r="48" spans="1:12">
      <c r="D48" s="4" t="s">
        <v>580</v>
      </c>
      <c r="G48" s="3">
        <f>SUM(G45:G47)</f>
        <v>702</v>
      </c>
    </row>
  </sheetData>
  <mergeCells count="2">
    <mergeCell ref="A1:K1"/>
    <mergeCell ref="B5:D5"/>
  </mergeCells>
  <printOptions gridLines="1"/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Welcome Back Tourn</vt:lpstr>
      <vt:lpstr>WB Potluck</vt:lpstr>
      <vt:lpstr>VO Invit</vt:lpstr>
      <vt:lpstr>Bfast at courts</vt:lpstr>
      <vt:lpstr>Dec Invit.</vt:lpstr>
      <vt:lpstr>Christmas Party</vt:lpstr>
      <vt:lpstr>HMT playoff</vt:lpstr>
      <vt:lpstr>HMT</vt:lpstr>
      <vt:lpstr>Jan Invit tourn</vt:lpstr>
      <vt:lpstr>Valentines</vt:lpstr>
      <vt:lpstr>Feb Invit</vt:lpstr>
      <vt:lpstr>Can Am UTL</vt:lpstr>
      <vt:lpstr>Spring Fling A</vt:lpstr>
      <vt:lpstr>Farnsworth playoffs</vt:lpstr>
      <vt:lpstr>Leap Off</vt:lpstr>
      <vt:lpstr>'Bfast at courts'!Print_Area</vt:lpstr>
      <vt:lpstr>'Christmas Party'!Print_Area</vt:lpstr>
      <vt:lpstr>'Feb Invit'!Print_Area</vt:lpstr>
      <vt:lpstr>HMT!Print_Area</vt:lpstr>
      <vt:lpstr>'Jan Invit tourn'!Print_Area</vt:lpstr>
      <vt:lpstr>'Spring Fling A'!Print_Area</vt:lpstr>
      <vt:lpstr>Valentines!Print_Area</vt:lpstr>
      <vt:lpstr>'VO Invit'!Print_Area</vt:lpstr>
      <vt:lpstr>'Welcome Back Tourn'!Print_Area</vt:lpstr>
      <vt:lpstr>'Christmas Party'!Print_Titles</vt:lpstr>
      <vt:lpstr>'Farnsworth playoffs'!Print_Titles</vt:lpstr>
      <vt:lpstr>'Jan Invit tourn'!Print_Titles</vt:lpstr>
      <vt:lpstr>'Spring Fling A'!Print_Titles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2020-04-02T23:38:16Z</cp:lastPrinted>
  <dcterms:created xsi:type="dcterms:W3CDTF">2018-04-24T22:31:56Z</dcterms:created>
  <dcterms:modified xsi:type="dcterms:W3CDTF">2020-04-02T23:45:42Z</dcterms:modified>
</cp:coreProperties>
</file>