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tephenwalters/Library/Mobile Documents/com~apple~CloudDocs/Michele/VIEWPOINT TENNIS/BUDGETS/"/>
    </mc:Choice>
  </mc:AlternateContent>
  <xr:revisionPtr revIDLastSave="0" documentId="13_ncr:1_{645A5B13-FDB8-664B-973F-BB39609E7456}" xr6:coauthVersionLast="36" xr6:coauthVersionMax="43" xr10:uidLastSave="{00000000-0000-0000-0000-000000000000}"/>
  <bookViews>
    <workbookView xWindow="0" yWindow="440" windowWidth="17560" windowHeight="16320" xr2:uid="{00000000-000D-0000-FFFF-FFFF00000000}"/>
  </bookViews>
  <sheets>
    <sheet name="Income &amp; Expense 18-19" sheetId="6" r:id="rId1"/>
    <sheet name="Actuals to Budget 18-19" sheetId="7" r:id="rId2"/>
    <sheet name="Budget" sheetId="4" r:id="rId3"/>
    <sheet name="Sheet2" sheetId="2" r:id="rId4"/>
    <sheet name="Kevin - 16-17 Income &amp; Expenses" sheetId="1" r:id="rId5"/>
    <sheet name="Sheet3" sheetId="3" r:id="rId6"/>
  </sheets>
  <definedNames>
    <definedName name="_xlnm.Print_Area" localSheetId="0">'Income &amp; Expense 18-19'!$A$1:$L$187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4" i="6" l="1"/>
  <c r="C182" i="6"/>
  <c r="H66" i="7"/>
  <c r="H61" i="7"/>
  <c r="H55" i="7"/>
  <c r="H46" i="7"/>
  <c r="H38" i="7"/>
  <c r="H19" i="7"/>
  <c r="B3" i="7"/>
  <c r="A104" i="6"/>
  <c r="A85" i="6"/>
  <c r="C172" i="6" s="1"/>
  <c r="H162" i="6"/>
  <c r="G162" i="6"/>
  <c r="F162" i="6"/>
  <c r="E162" i="6"/>
  <c r="D162" i="6"/>
  <c r="C162" i="6"/>
  <c r="B162" i="6"/>
  <c r="A162" i="6"/>
  <c r="F68" i="6"/>
  <c r="G68" i="6"/>
  <c r="H68" i="6"/>
  <c r="I68" i="6"/>
  <c r="J68" i="6"/>
  <c r="B68" i="6"/>
  <c r="E33" i="7" s="1"/>
  <c r="C68" i="6"/>
  <c r="E34" i="7" s="1"/>
  <c r="D68" i="6"/>
  <c r="E68" i="6"/>
  <c r="A68" i="6"/>
  <c r="E32" i="7" s="1"/>
  <c r="B47" i="6"/>
  <c r="C47" i="6"/>
  <c r="E25" i="7" s="1"/>
  <c r="D47" i="6"/>
  <c r="E47" i="6"/>
  <c r="F47" i="6"/>
  <c r="E28" i="7" s="1"/>
  <c r="G47" i="6"/>
  <c r="H47" i="6"/>
  <c r="I47" i="6"/>
  <c r="A47" i="6"/>
  <c r="E23" i="7" s="1"/>
  <c r="B26" i="6"/>
  <c r="A112" i="6"/>
  <c r="B112" i="6"/>
  <c r="A114" i="6"/>
  <c r="B114" i="6" s="1"/>
  <c r="A115" i="6"/>
  <c r="B115" i="6"/>
  <c r="A116" i="6"/>
  <c r="B116" i="6" s="1"/>
  <c r="A117" i="6"/>
  <c r="B117" i="6"/>
  <c r="A118" i="6"/>
  <c r="B118" i="6" s="1"/>
  <c r="A119" i="6"/>
  <c r="B119" i="6"/>
  <c r="A120" i="6"/>
  <c r="B120" i="6" s="1"/>
  <c r="A121" i="6"/>
  <c r="B121" i="6"/>
  <c r="A122" i="6"/>
  <c r="B122" i="6" s="1"/>
  <c r="A123" i="6"/>
  <c r="B123" i="6"/>
  <c r="A124" i="6"/>
  <c r="B124" i="6" s="1"/>
  <c r="A125" i="6"/>
  <c r="B125" i="6"/>
  <c r="A126" i="6"/>
  <c r="B126" i="6" s="1"/>
  <c r="A127" i="6"/>
  <c r="B127" i="6"/>
  <c r="A128" i="6"/>
  <c r="B128" i="6" s="1"/>
  <c r="A129" i="6"/>
  <c r="B129" i="6"/>
  <c r="A130" i="6"/>
  <c r="B130" i="6" s="1"/>
  <c r="A131" i="6"/>
  <c r="B131" i="6"/>
  <c r="A111" i="6"/>
  <c r="B111" i="6" s="1"/>
  <c r="E132" i="6"/>
  <c r="D132" i="6"/>
  <c r="C132" i="6"/>
  <c r="E45" i="7" s="1"/>
  <c r="I27" i="6"/>
  <c r="H27" i="6"/>
  <c r="E17" i="7" s="1"/>
  <c r="G27" i="6"/>
  <c r="E16" i="7" s="1"/>
  <c r="F27" i="6"/>
  <c r="E27" i="6"/>
  <c r="D27" i="6"/>
  <c r="E13" i="7" s="1"/>
  <c r="C27" i="6"/>
  <c r="E12" i="7" s="1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A7" i="6"/>
  <c r="A113" i="6" s="1"/>
  <c r="A27" i="6"/>
  <c r="B6" i="6"/>
  <c r="B5" i="6"/>
  <c r="E15" i="7"/>
  <c r="E35" i="7"/>
  <c r="E54" i="7"/>
  <c r="E31" i="7"/>
  <c r="E24" i="7"/>
  <c r="E51" i="7"/>
  <c r="E30" i="7"/>
  <c r="E27" i="7"/>
  <c r="E52" i="7"/>
  <c r="E14" i="7"/>
  <c r="E29" i="7"/>
  <c r="E26" i="7"/>
  <c r="E37" i="7"/>
  <c r="E53" i="7"/>
  <c r="J28" i="1"/>
  <c r="H28" i="1"/>
  <c r="I28" i="1"/>
  <c r="F28" i="1"/>
  <c r="G28" i="1"/>
  <c r="E28" i="1"/>
  <c r="D28" i="1"/>
  <c r="A8" i="1"/>
  <c r="A28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C6" i="1"/>
  <c r="B6" i="1"/>
  <c r="G18" i="4"/>
  <c r="G37" i="4"/>
  <c r="G45" i="4"/>
  <c r="G54" i="4"/>
  <c r="B69" i="1"/>
  <c r="H69" i="1"/>
  <c r="G47" i="1"/>
  <c r="A47" i="1"/>
  <c r="C28" i="1"/>
  <c r="B28" i="1"/>
  <c r="K69" i="1"/>
  <c r="K28" i="1"/>
  <c r="J69" i="1"/>
  <c r="J47" i="1"/>
  <c r="C69" i="1"/>
  <c r="C47" i="1"/>
  <c r="E47" i="1"/>
  <c r="B47" i="1"/>
  <c r="F47" i="1"/>
  <c r="I47" i="1"/>
  <c r="A69" i="1"/>
  <c r="K47" i="1"/>
  <c r="E69" i="1"/>
  <c r="F69" i="1"/>
  <c r="G69" i="1"/>
  <c r="H47" i="1"/>
  <c r="L28" i="1"/>
  <c r="I69" i="1"/>
  <c r="N28" i="1"/>
  <c r="C74" i="1"/>
  <c r="K71" i="1"/>
  <c r="C75" i="1"/>
  <c r="C77" i="1"/>
  <c r="C81" i="1"/>
  <c r="H68" i="7" l="1"/>
  <c r="G174" i="6"/>
  <c r="E38" i="7"/>
  <c r="E65" i="7"/>
  <c r="E66" i="7" s="1"/>
  <c r="E60" i="7"/>
  <c r="E61" i="7" s="1"/>
  <c r="B113" i="6"/>
  <c r="A132" i="6"/>
  <c r="B132" i="6"/>
  <c r="B27" i="6"/>
  <c r="E11" i="7" s="1"/>
  <c r="E19" i="7" s="1"/>
  <c r="K70" i="6"/>
  <c r="C169" i="6" s="1"/>
  <c r="G169" i="6" s="1"/>
  <c r="B7" i="6"/>
  <c r="I164" i="6"/>
  <c r="C177" i="6" s="1"/>
  <c r="G179" i="6" s="1"/>
  <c r="E50" i="7"/>
  <c r="E55" i="7" s="1"/>
  <c r="G173" i="6"/>
  <c r="C173" i="6"/>
  <c r="E68" i="7" l="1"/>
  <c r="G175" i="6"/>
  <c r="E44" i="7"/>
  <c r="E46" i="7" s="1"/>
  <c r="G134" i="6"/>
  <c r="C176" i="6" s="1"/>
  <c r="G178" i="6" s="1"/>
  <c r="G180" i="6" s="1"/>
  <c r="K29" i="6"/>
  <c r="C168" i="6" s="1"/>
  <c r="G168" i="6" s="1"/>
  <c r="G170" i="6" s="1"/>
  <c r="C18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Michele Walters</author>
  </authors>
  <commentList>
    <comment ref="A4" authorId="0" shapeId="0" xr:uid="{25F3E641-B74F-B54B-B018-D28F6499286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Enter membership money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F5" authorId="1" shapeId="0" xr:uid="{A6B8FDE3-9E56-A34C-8A71-E7F3B5F0FFA2}">
      <text>
        <r>
          <rPr>
            <b/>
            <sz val="10"/>
            <color rgb="FF000000"/>
            <rFont val="Tahoma"/>
            <family val="2"/>
          </rPr>
          <t>Michele Walters: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Collected $480 but one $20 bill was counterfeit. 4.0 Clinic $20 per head</t>
        </r>
      </text>
    </comment>
    <comment ref="H5" authorId="1" shapeId="0" xr:uid="{D7A0856B-37A1-7640-8230-78CDCD7949AC}">
      <text>
        <r>
          <rPr>
            <b/>
            <sz val="10"/>
            <color rgb="FF000000"/>
            <rFont val="Tahoma"/>
            <family val="2"/>
          </rPr>
          <t>Michele Walters: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Black &amp; White Tournament</t>
        </r>
      </text>
    </comment>
    <comment ref="F33" authorId="1" shapeId="0" xr:uid="{CAC23AB4-C9F0-FA4A-BA18-443434B5858B}">
      <text>
        <r>
          <rPr>
            <b/>
            <sz val="10"/>
            <color rgb="FF000000"/>
            <rFont val="Tahoma"/>
            <family val="2"/>
          </rPr>
          <t>Michele Walters: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Brent Abel, $750 clinics, $100 travel exp. /Coaches clinic &amp; 4.0 clinic</t>
        </r>
      </text>
    </comment>
    <comment ref="E34" authorId="1" shapeId="0" xr:uid="{CEA5C8CF-5FCA-5845-9C67-DC70F8B69FDF}">
      <text>
        <r>
          <rPr>
            <b/>
            <sz val="10"/>
            <color rgb="FF000000"/>
            <rFont val="Tahoma"/>
            <family val="2"/>
          </rPr>
          <t>Michele Walters: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Photo's for restrooms</t>
        </r>
      </text>
    </comment>
    <comment ref="B51" authorId="1" shapeId="0" xr:uid="{BA8212F0-74EB-1C4C-83E6-66273B6D9223}">
      <text>
        <r>
          <rPr>
            <b/>
            <sz val="10"/>
            <color rgb="FF000000"/>
            <rFont val="Tahoma"/>
            <family val="2"/>
          </rPr>
          <t>Michele Walters: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Welcome Back Potluck Exp</t>
        </r>
      </text>
    </comment>
    <comment ref="B55" authorId="1" shapeId="0" xr:uid="{0944FA3C-574E-E247-A3A3-16F3D56E0D6E}">
      <text>
        <r>
          <rPr>
            <b/>
            <sz val="10"/>
            <color rgb="FF000000"/>
            <rFont val="Tahoma"/>
            <family val="2"/>
          </rPr>
          <t>Michele Walters: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Pizza for Boot Camp</t>
        </r>
      </text>
    </comment>
    <comment ref="B56" authorId="1" shapeId="0" xr:uid="{24AC78A8-081C-C646-B11C-118F6E66E29C}">
      <text>
        <r>
          <rPr>
            <b/>
            <sz val="10"/>
            <color rgb="FF000000"/>
            <rFont val="Tahoma"/>
            <family val="2"/>
          </rPr>
          <t>Michele Walters: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PIZZA FOR NOV BOOT CAMP</t>
        </r>
      </text>
    </comment>
    <comment ref="A75" authorId="1" shapeId="0" xr:uid="{C78A4D47-3484-9E46-AABE-C8D794B86B9F}">
      <text>
        <r>
          <rPr>
            <b/>
            <sz val="10"/>
            <color rgb="FF000000"/>
            <rFont val="Tahoma"/>
            <family val="2"/>
          </rPr>
          <t>Michele Walters: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March 2018</t>
        </r>
      </text>
    </comment>
    <comment ref="A76" authorId="1" shapeId="0" xr:uid="{AEA5AEE9-9521-CE45-92FE-7878E097B72B}">
      <text>
        <r>
          <rPr>
            <b/>
            <sz val="10"/>
            <color rgb="FF000000"/>
            <rFont val="Tahoma"/>
            <family val="2"/>
          </rPr>
          <t>Michele Walters: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Oct 2018</t>
        </r>
      </text>
    </comment>
    <comment ref="A90" authorId="1" shapeId="0" xr:uid="{2C09066D-7E49-A94F-BAF0-29189A00A98E}">
      <text>
        <r>
          <rPr>
            <b/>
            <sz val="10"/>
            <color rgb="FF000000"/>
            <rFont val="Tahoma"/>
            <family val="2"/>
          </rPr>
          <t>Michele Walters: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Carnival</t>
        </r>
      </text>
    </comment>
    <comment ref="A110" authorId="0" shapeId="0" xr:uid="{AE1EC512-9D20-1045-BE60-3F1E95F5466C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Entered from above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110" authorId="1" shapeId="0" xr:uid="{0ACB19B8-3193-ED4D-B05B-68A1EC5B561C}">
      <text>
        <r>
          <rPr>
            <b/>
            <sz val="10"/>
            <color rgb="FF000000"/>
            <rFont val="Tahoma"/>
            <family val="2"/>
          </rPr>
          <t>Michele Walters: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Entered automatically from above</t>
        </r>
      </text>
    </comment>
    <comment ref="A138" authorId="1" shapeId="0" xr:uid="{8133BC04-A49D-2D4A-B81D-1B05D544BAFF}">
      <text>
        <r>
          <rPr>
            <b/>
            <sz val="10"/>
            <color rgb="FF000000"/>
            <rFont val="Tahoma"/>
            <family val="2"/>
          </rPr>
          <t>Michele Walters: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Viewpoint Banner we think</t>
        </r>
      </text>
    </comment>
    <comment ref="A139" authorId="1" shapeId="0" xr:uid="{1490BEDB-7DF5-4C4A-8EC5-2A6291D7F9AC}">
      <text>
        <r>
          <rPr>
            <b/>
            <sz val="10"/>
            <color rgb="FF000000"/>
            <rFont val="Tahoma"/>
            <family val="2"/>
          </rPr>
          <t>Michele Walters: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Ball Mower</t>
        </r>
      </text>
    </comment>
    <comment ref="A156" authorId="1" shapeId="0" xr:uid="{56E56EB5-28D3-614A-ACD2-9128D41DE232}">
      <text>
        <r>
          <rPr>
            <b/>
            <sz val="10"/>
            <color rgb="FF000000"/>
            <rFont val="Tahoma"/>
            <family val="2"/>
          </rPr>
          <t>Michele Walters: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voided ck from last yr</t>
        </r>
      </text>
    </comment>
    <comment ref="A180" authorId="1" shapeId="0" xr:uid="{474F2C2C-7D6F-C94A-BBE9-BBAA00544789}">
      <text>
        <r>
          <rPr>
            <b/>
            <sz val="10"/>
            <color rgb="FF000000"/>
            <rFont val="Tahoma"/>
            <family val="2"/>
          </rPr>
          <t>Michele Walters: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From Summary D24
</t>
        </r>
      </text>
    </comment>
    <comment ref="A181" authorId="1" shapeId="0" xr:uid="{C3F3D0A6-3413-F045-9503-C78E9FEFFABC}">
      <text>
        <r>
          <rPr>
            <b/>
            <sz val="10"/>
            <color rgb="FF000000"/>
            <rFont val="Tahoma"/>
            <family val="2"/>
          </rPr>
          <t>Michele Walters: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From Summary D25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Michele Walters</author>
  </authors>
  <commentList>
    <comment ref="E36" authorId="0" shapeId="0" xr:uid="{A162051E-1EC9-3C43-8A22-FD5C86178CDF}">
      <text>
        <r>
          <rPr>
            <b/>
            <sz val="10"/>
            <color rgb="FF000000"/>
            <rFont val="Tahoma"/>
            <family val="2"/>
          </rPr>
          <t>Michele Walters: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Hand enter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5" authorId="0" shapeId="0" xr:uid="{E44EAF0A-5777-7B47-8E10-C3415B04F192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Enter membership money
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<sst xmlns="http://schemas.openxmlformats.org/spreadsheetml/2006/main" count="309" uniqueCount="208">
  <si>
    <t>Tennis</t>
  </si>
  <si>
    <t>balls</t>
  </si>
  <si>
    <t>Kitchen</t>
  </si>
  <si>
    <t>supplies</t>
  </si>
  <si>
    <t>Office</t>
  </si>
  <si>
    <t>Photo-</t>
  </si>
  <si>
    <t>copying</t>
  </si>
  <si>
    <t>Recognition</t>
  </si>
  <si>
    <t>committee</t>
  </si>
  <si>
    <t>Rule</t>
  </si>
  <si>
    <t>books</t>
  </si>
  <si>
    <t>Bank</t>
  </si>
  <si>
    <t>charges</t>
  </si>
  <si>
    <t>EVSTL</t>
  </si>
  <si>
    <t>dues</t>
  </si>
  <si>
    <t>Food</t>
  </si>
  <si>
    <t>certificaiton</t>
  </si>
  <si>
    <t>ATGA</t>
  </si>
  <si>
    <t>support</t>
  </si>
  <si>
    <t>Playoff</t>
  </si>
  <si>
    <t>refreshments</t>
  </si>
  <si>
    <t>Hospitality/</t>
  </si>
  <si>
    <t>Scorecards</t>
  </si>
  <si>
    <t>Welcome</t>
  </si>
  <si>
    <t>HMDT banner</t>
  </si>
  <si>
    <t>Sound</t>
  </si>
  <si>
    <t>system</t>
  </si>
  <si>
    <t>Court</t>
  </si>
  <si>
    <t>maintenance</t>
  </si>
  <si>
    <t>Projects</t>
  </si>
  <si>
    <t>TBD</t>
  </si>
  <si>
    <t>banner/</t>
  </si>
  <si>
    <t>Court screens/</t>
  </si>
  <si>
    <t>Signs/</t>
  </si>
  <si>
    <t>safety</t>
  </si>
  <si>
    <t>EXPENSES:</t>
  </si>
  <si>
    <t>INCOME:</t>
  </si>
  <si>
    <t>Misc.</t>
  </si>
  <si>
    <t>Total</t>
  </si>
  <si>
    <t>Income</t>
  </si>
  <si>
    <t>Total Expenses</t>
  </si>
  <si>
    <t>Beginning balance</t>
  </si>
  <si>
    <t>Plus income</t>
  </si>
  <si>
    <t>Minus expenses</t>
  </si>
  <si>
    <t>Ending balance</t>
  </si>
  <si>
    <t>Sun. Acres</t>
  </si>
  <si>
    <t xml:space="preserve"> Sun. Acres</t>
  </si>
  <si>
    <t>Room Deposit</t>
  </si>
  <si>
    <t>Christmas Banquet</t>
  </si>
  <si>
    <t>First Aid</t>
  </si>
  <si>
    <t>Kitchen Cap. Fund</t>
  </si>
  <si>
    <t>Kitchen Equip. Repair</t>
  </si>
  <si>
    <t>HMDT Overage</t>
  </si>
  <si>
    <t>SVE Tennis Club</t>
  </si>
  <si>
    <t>Monte Vista Tennis Club</t>
  </si>
  <si>
    <t>SSV Tennis Club</t>
  </si>
  <si>
    <t>Petty Cash</t>
  </si>
  <si>
    <t>Bank Balance</t>
  </si>
  <si>
    <t>VPTC INCOME AND EXPENSES - 2016/17</t>
  </si>
  <si>
    <t>Room Deposit Refund</t>
  </si>
  <si>
    <t>Donation</t>
  </si>
  <si>
    <t>Warnke Donation</t>
  </si>
  <si>
    <t>SVE T shirt sale</t>
  </si>
  <si>
    <t>Fri Nite BBQ</t>
  </si>
  <si>
    <t>Spring Fling Banquet</t>
  </si>
  <si>
    <t>Designate for Equip</t>
  </si>
  <si>
    <t>Spring Fling Music</t>
  </si>
  <si>
    <t>Coffee</t>
  </si>
  <si>
    <t>Supplies</t>
  </si>
  <si>
    <t>Ball Machine</t>
  </si>
  <si>
    <t>TV Monitor</t>
  </si>
  <si>
    <t>for Courts</t>
  </si>
  <si>
    <t>Xmas Decor</t>
  </si>
  <si>
    <t>Court Blower</t>
  </si>
  <si>
    <t>Room Deposit Y/E Dance</t>
  </si>
  <si>
    <t>Court Decor</t>
  </si>
  <si>
    <t>Evstl Meeting</t>
  </si>
  <si>
    <t>Y/E Fundraiser</t>
  </si>
  <si>
    <t>S.S Acres Float</t>
  </si>
  <si>
    <t>-</t>
  </si>
  <si>
    <t>Green Iniative</t>
  </si>
  <si>
    <t>Kitchen equipment</t>
  </si>
  <si>
    <t>Equipment repair</t>
  </si>
  <si>
    <t>Court maintenance</t>
  </si>
  <si>
    <t>EXPENSES - CAPITAL FUND</t>
  </si>
  <si>
    <t>Year end fundraiser</t>
  </si>
  <si>
    <t xml:space="preserve">           5285 (361)</t>
  </si>
  <si>
    <t>Membership (360 members)</t>
  </si>
  <si>
    <t>Balance forward</t>
  </si>
  <si>
    <t>REVENUE - CAPITAL FUND</t>
  </si>
  <si>
    <t>Coffee Supplies</t>
  </si>
  <si>
    <t>Sweatshirts</t>
  </si>
  <si>
    <t>First aid supplies</t>
  </si>
  <si>
    <t>Hospiality /playoff refreshments</t>
  </si>
  <si>
    <t>Food safety certificates</t>
  </si>
  <si>
    <t>Bank fees</t>
  </si>
  <si>
    <t>Recognition committee</t>
  </si>
  <si>
    <t>Seasonal court decoration</t>
  </si>
  <si>
    <t>Photocoying</t>
  </si>
  <si>
    <t>Office supplies</t>
  </si>
  <si>
    <t>Kitchen supplies</t>
  </si>
  <si>
    <t>Tennis balls</t>
  </si>
  <si>
    <t>EXPENSES - GENERAL FUND</t>
  </si>
  <si>
    <t xml:space="preserve"> </t>
  </si>
  <si>
    <t>Misc. Overage</t>
  </si>
  <si>
    <t>HMDT overage</t>
  </si>
  <si>
    <t>ATGA rebate</t>
  </si>
  <si>
    <t>Used tennis ball sales</t>
  </si>
  <si>
    <t>Sweatshirt sales</t>
  </si>
  <si>
    <t>Used clothing sales</t>
  </si>
  <si>
    <t xml:space="preserve">          7050(361)</t>
  </si>
  <si>
    <t xml:space="preserve">    2017-18</t>
  </si>
  <si>
    <t>REVENUE - GENERAL FUND</t>
  </si>
  <si>
    <t xml:space="preserve">     2018-19</t>
  </si>
  <si>
    <t xml:space="preserve">      BUDGET PROPOSAL</t>
  </si>
  <si>
    <t xml:space="preserve">  VIEWPONT TENNIS CLUB</t>
  </si>
  <si>
    <t>Tennis Development</t>
  </si>
  <si>
    <t>Sweatshirt Sales</t>
  </si>
  <si>
    <t>Used Clothing Sales</t>
  </si>
  <si>
    <t>Used Tennis Ball Sales</t>
  </si>
  <si>
    <t>Membership TTL</t>
  </si>
  <si>
    <t>Captial/  Membership</t>
  </si>
  <si>
    <t>General/ Membership</t>
  </si>
  <si>
    <t>ATGA Rebate</t>
  </si>
  <si>
    <t>HMT Overage</t>
  </si>
  <si>
    <t>REVENUE -GENERAL FUND:</t>
  </si>
  <si>
    <t>EXPENSES - GENERAL FUND:</t>
  </si>
  <si>
    <t>REVENUE -CAPITAL FUND:</t>
  </si>
  <si>
    <t>EXPENSES - CAPITAL FUND:</t>
  </si>
  <si>
    <t>YEAR END FUNDRAISER</t>
  </si>
  <si>
    <t>CAPITAL /  MEMBERSHIP</t>
  </si>
  <si>
    <t>Tennis Balls</t>
  </si>
  <si>
    <t>Kitchen Supplies</t>
  </si>
  <si>
    <t>Office Supplies</t>
  </si>
  <si>
    <t>Photocopying</t>
  </si>
  <si>
    <t>Seasonal Court Decorations</t>
  </si>
  <si>
    <t>Bank Fees</t>
  </si>
  <si>
    <t>Food Safety certificates</t>
  </si>
  <si>
    <t>Hospitality / playoff refreshments</t>
  </si>
  <si>
    <t>First Aid Supplies</t>
  </si>
  <si>
    <t>Misc</t>
  </si>
  <si>
    <t>EXPENSES - GENERAL FUND (CONTINUED)</t>
  </si>
  <si>
    <t>Xxxxxxx</t>
  </si>
  <si>
    <t>Court Maintenance</t>
  </si>
  <si>
    <t>Equipment Repairs</t>
  </si>
  <si>
    <t>Kitchen Equipment</t>
  </si>
  <si>
    <t>Green Inititive</t>
  </si>
  <si>
    <t>Team Shirts / Sweatshirts</t>
  </si>
  <si>
    <t>Description</t>
  </si>
  <si>
    <t>Total Capital Expenses</t>
  </si>
  <si>
    <t>Total General Expenses</t>
  </si>
  <si>
    <t>Total Captial Revenue</t>
  </si>
  <si>
    <t>Total Revenue General Fund</t>
  </si>
  <si>
    <t>Float for Friday Night BBQ</t>
  </si>
  <si>
    <t>Food Supplies BBQ</t>
  </si>
  <si>
    <t>Beginning Bank Balance</t>
  </si>
  <si>
    <t xml:space="preserve">    Plus Revenue - General Fund</t>
  </si>
  <si>
    <t xml:space="preserve">    Plus Revenue - Capital Fund</t>
  </si>
  <si>
    <t>Ending Bank Balance</t>
  </si>
  <si>
    <t xml:space="preserve">    Minus Expenses - General Fund</t>
  </si>
  <si>
    <t>Beginning Balance - General Fund</t>
  </si>
  <si>
    <t>Balance - General Fund</t>
  </si>
  <si>
    <t>Beginning Balance - Capital Fund</t>
  </si>
  <si>
    <t xml:space="preserve">    Minus Expenses - Capital Fund</t>
  </si>
  <si>
    <t>Balance - Capital Fund</t>
  </si>
  <si>
    <t>INCOME &amp; EXPENSE STATEMENT</t>
  </si>
  <si>
    <t>Budget</t>
  </si>
  <si>
    <t>2018-19</t>
  </si>
  <si>
    <t>Actuals</t>
  </si>
  <si>
    <t>as of</t>
  </si>
  <si>
    <t>(361)</t>
  </si>
  <si>
    <t>Membership (budget 360 members)</t>
  </si>
  <si>
    <t>Keys</t>
  </si>
  <si>
    <t>REVENUE - ATGA FUND:</t>
  </si>
  <si>
    <t>EXPENSE - ATGA FUND:</t>
  </si>
  <si>
    <t>Beginning Balance - ATGA Fund</t>
  </si>
  <si>
    <t xml:space="preserve">    Plus Revenue - ATGA Fund</t>
  </si>
  <si>
    <t xml:space="preserve">    Minus Expenses - ATGA Fund</t>
  </si>
  <si>
    <t>Balance - ATGA Fund</t>
  </si>
  <si>
    <t>Toms &amp; Hens prizes</t>
  </si>
  <si>
    <t>Xmas Party Dinner</t>
  </si>
  <si>
    <t>Plants for courts</t>
  </si>
  <si>
    <t>Sunshine Acres</t>
  </si>
  <si>
    <t>Band for Xmas Party</t>
  </si>
  <si>
    <t>from Xmas Prty ticket sales</t>
  </si>
  <si>
    <t>REVENUE - ATGA FUND</t>
  </si>
  <si>
    <t>EXPENSES - ATGA FUND</t>
  </si>
  <si>
    <t xml:space="preserve">    Minus Expense - ATGA Fund</t>
  </si>
  <si>
    <t>Linda-Summary</t>
  </si>
  <si>
    <t>Petty cash additions</t>
  </si>
  <si>
    <t>Petty cash spent</t>
  </si>
  <si>
    <t>Register balance</t>
  </si>
  <si>
    <t>These need to agree</t>
  </si>
  <si>
    <t>Green Initiative</t>
  </si>
  <si>
    <t>*Enter from Summary</t>
  </si>
  <si>
    <t>VPTC INCOME AND EXPENSES - 2018/19</t>
  </si>
  <si>
    <t>Actuals To date</t>
  </si>
  <si>
    <t xml:space="preserve">    Difference </t>
  </si>
  <si>
    <t>ENTER THE YELLOW CELLS FROM SUMMARY</t>
  </si>
  <si>
    <t>This will be off by the sum in cell C182</t>
  </si>
  <si>
    <t>SSVTennis Club</t>
  </si>
  <si>
    <t>Tencap Fees</t>
  </si>
  <si>
    <t>Friday Social Float</t>
  </si>
  <si>
    <t>Donnie Grubb Tickets</t>
  </si>
  <si>
    <t>Mar &amp; Apr 2018</t>
  </si>
  <si>
    <t>CARNIVAL 3/18</t>
  </si>
  <si>
    <t>ATGA Fund Balance</t>
  </si>
  <si>
    <t>Hospitality /playoff refreshments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</si>
</sst>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\-&quot;$&quot;#,##0.00"/>
    <numFmt numFmtId="165" formatCode="&quot;$&quot;#,##0.00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/dd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/>
      <top style="thick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ck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FF0000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rgb="FFFF0000"/>
      </top>
      <bottom/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44" fontId="0" fillId="0" borderId="2" xfId="1" applyFont="1" applyBorder="1"/>
    <xf numFmtId="44" fontId="0" fillId="0" borderId="1" xfId="1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4" xfId="1" applyFont="1" applyBorder="1"/>
    <xf numFmtId="44" fontId="0" fillId="0" borderId="1" xfId="0" applyNumberFormat="1" applyBorder="1"/>
    <xf numFmtId="0" fontId="3" fillId="0" borderId="0" xfId="0" applyFont="1"/>
    <xf numFmtId="44" fontId="3" fillId="0" borderId="0" xfId="0" applyNumberFormat="1" applyFont="1"/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0" fillId="0" borderId="0" xfId="0" applyNumberFormat="1"/>
    <xf numFmtId="44" fontId="3" fillId="0" borderId="1" xfId="1" applyFont="1" applyBorder="1"/>
    <xf numFmtId="8" fontId="3" fillId="0" borderId="0" xfId="0" applyNumberFormat="1" applyFont="1"/>
    <xf numFmtId="44" fontId="0" fillId="0" borderId="5" xfId="1" applyFont="1" applyFill="1" applyBorder="1"/>
    <xf numFmtId="44" fontId="7" fillId="0" borderId="1" xfId="0" applyNumberFormat="1" applyFont="1" applyBorder="1"/>
    <xf numFmtId="0" fontId="0" fillId="0" borderId="0" xfId="0" applyFont="1"/>
    <xf numFmtId="164" fontId="0" fillId="0" borderId="0" xfId="0" applyNumberFormat="1"/>
    <xf numFmtId="2" fontId="0" fillId="0" borderId="1" xfId="0" applyNumberFormat="1" applyBorder="1"/>
    <xf numFmtId="44" fontId="0" fillId="0" borderId="0" xfId="1" applyFont="1" applyFill="1" applyBorder="1"/>
    <xf numFmtId="0" fontId="0" fillId="0" borderId="6" xfId="0" applyBorder="1" applyAlignment="1">
      <alignment horizontal="right" vertical="center"/>
    </xf>
    <xf numFmtId="44" fontId="8" fillId="0" borderId="1" xfId="1" applyFont="1" applyBorder="1"/>
    <xf numFmtId="165" fontId="0" fillId="0" borderId="0" xfId="0" applyNumberFormat="1"/>
    <xf numFmtId="166" fontId="0" fillId="0" borderId="0" xfId="20" applyFont="1"/>
    <xf numFmtId="166" fontId="9" fillId="0" borderId="0" xfId="20" applyFont="1"/>
    <xf numFmtId="165" fontId="10" fillId="0" borderId="0" xfId="20" applyNumberFormat="1" applyFont="1"/>
    <xf numFmtId="0" fontId="9" fillId="0" borderId="0" xfId="20" applyNumberFormat="1" applyFont="1"/>
    <xf numFmtId="166" fontId="9" fillId="0" borderId="7" xfId="20" applyFont="1" applyBorder="1" applyAlignment="1">
      <alignment horizontal="center"/>
    </xf>
    <xf numFmtId="0" fontId="9" fillId="0" borderId="0" xfId="0" applyFont="1"/>
    <xf numFmtId="0" fontId="1" fillId="0" borderId="0" xfId="20" applyNumberFormat="1" applyFont="1"/>
    <xf numFmtId="166" fontId="1" fillId="0" borderId="0" xfId="20" applyFont="1"/>
    <xf numFmtId="0" fontId="10" fillId="0" borderId="0" xfId="0" applyFont="1"/>
    <xf numFmtId="166" fontId="9" fillId="0" borderId="7" xfId="20" applyFont="1" applyBorder="1"/>
    <xf numFmtId="3" fontId="9" fillId="0" borderId="0" xfId="20" applyNumberFormat="1" applyFont="1"/>
    <xf numFmtId="0" fontId="9" fillId="0" borderId="0" xfId="20" applyNumberFormat="1" applyFont="1" applyAlignment="1"/>
    <xf numFmtId="167" fontId="10" fillId="0" borderId="0" xfId="0" applyNumberFormat="1" applyFont="1"/>
    <xf numFmtId="0" fontId="0" fillId="0" borderId="3" xfId="0" applyBorder="1" applyAlignment="1">
      <alignment horizontal="center" wrapText="1"/>
    </xf>
    <xf numFmtId="44" fontId="0" fillId="0" borderId="8" xfId="1" applyFont="1" applyBorder="1"/>
    <xf numFmtId="0" fontId="0" fillId="0" borderId="0" xfId="0" applyBorder="1" applyAlignment="1">
      <alignment horizontal="center" wrapText="1"/>
    </xf>
    <xf numFmtId="44" fontId="0" fillId="0" borderId="9" xfId="1" applyFont="1" applyBorder="1"/>
    <xf numFmtId="44" fontId="0" fillId="0" borderId="10" xfId="1" applyFont="1" applyBorder="1"/>
    <xf numFmtId="44" fontId="0" fillId="0" borderId="11" xfId="1" applyFont="1" applyBorder="1"/>
    <xf numFmtId="0" fontId="0" fillId="0" borderId="12" xfId="0" applyBorder="1"/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44" fontId="0" fillId="0" borderId="13" xfId="1" applyFont="1" applyBorder="1"/>
    <xf numFmtId="44" fontId="0" fillId="0" borderId="14" xfId="1" applyFont="1" applyBorder="1"/>
    <xf numFmtId="44" fontId="0" fillId="0" borderId="15" xfId="1" applyFont="1" applyBorder="1"/>
    <xf numFmtId="44" fontId="0" fillId="0" borderId="16" xfId="1" applyFont="1" applyBorder="1"/>
    <xf numFmtId="44" fontId="0" fillId="0" borderId="17" xfId="1" applyFont="1" applyBorder="1"/>
    <xf numFmtId="0" fontId="0" fillId="0" borderId="18" xfId="0" applyBorder="1"/>
    <xf numFmtId="44" fontId="0" fillId="0" borderId="19" xfId="1" applyFont="1" applyBorder="1"/>
    <xf numFmtId="44" fontId="0" fillId="0" borderId="20" xfId="1" applyFont="1" applyBorder="1"/>
    <xf numFmtId="44" fontId="0" fillId="0" borderId="0" xfId="1" applyFont="1" applyBorder="1"/>
    <xf numFmtId="44" fontId="3" fillId="0" borderId="0" xfId="1" applyFont="1" applyBorder="1"/>
    <xf numFmtId="44" fontId="0" fillId="0" borderId="22" xfId="1" applyFont="1" applyBorder="1"/>
    <xf numFmtId="44" fontId="0" fillId="0" borderId="23" xfId="1" applyFont="1" applyBorder="1"/>
    <xf numFmtId="44" fontId="0" fillId="0" borderId="7" xfId="1" applyFont="1" applyBorder="1"/>
    <xf numFmtId="0" fontId="2" fillId="2" borderId="0" xfId="0" applyFont="1" applyFill="1"/>
    <xf numFmtId="0" fontId="0" fillId="2" borderId="0" xfId="0" applyFill="1"/>
    <xf numFmtId="44" fontId="0" fillId="0" borderId="28" xfId="1" applyFont="1" applyBorder="1"/>
    <xf numFmtId="0" fontId="0" fillId="0" borderId="22" xfId="0" applyBorder="1"/>
    <xf numFmtId="44" fontId="3" fillId="0" borderId="26" xfId="1" applyFont="1" applyBorder="1"/>
    <xf numFmtId="44" fontId="3" fillId="0" borderId="26" xfId="0" applyNumberFormat="1" applyFont="1" applyBorder="1"/>
    <xf numFmtId="0" fontId="2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44" fontId="0" fillId="0" borderId="26" xfId="1" applyFont="1" applyBorder="1"/>
    <xf numFmtId="0" fontId="0" fillId="0" borderId="0" xfId="0" applyAlignment="1">
      <alignment horizontal="left"/>
    </xf>
    <xf numFmtId="44" fontId="3" fillId="2" borderId="29" xfId="0" applyNumberFormat="1" applyFont="1" applyFill="1" applyBorder="1" applyAlignment="1">
      <alignment horizontal="center"/>
    </xf>
    <xf numFmtId="44" fontId="3" fillId="3" borderId="30" xfId="0" applyNumberFormat="1" applyFont="1" applyFill="1" applyBorder="1"/>
    <xf numFmtId="0" fontId="2" fillId="4" borderId="0" xfId="0" applyFont="1" applyFill="1"/>
    <xf numFmtId="0" fontId="0" fillId="4" borderId="0" xfId="0" applyFill="1"/>
    <xf numFmtId="44" fontId="3" fillId="4" borderId="0" xfId="0" applyNumberFormat="1" applyFont="1" applyFill="1"/>
    <xf numFmtId="0" fontId="13" fillId="3" borderId="0" xfId="0" applyFont="1" applyFill="1" applyAlignment="1">
      <alignment horizontal="left"/>
    </xf>
    <xf numFmtId="44" fontId="0" fillId="0" borderId="31" xfId="1" applyFont="1" applyBorder="1"/>
    <xf numFmtId="44" fontId="0" fillId="0" borderId="26" xfId="0" applyNumberFormat="1" applyBorder="1"/>
    <xf numFmtId="44" fontId="0" fillId="5" borderId="19" xfId="1" applyFont="1" applyFill="1" applyBorder="1"/>
    <xf numFmtId="44" fontId="0" fillId="5" borderId="8" xfId="1" applyFont="1" applyFill="1" applyBorder="1"/>
    <xf numFmtId="44" fontId="0" fillId="5" borderId="27" xfId="1" applyFont="1" applyFill="1" applyBorder="1"/>
    <xf numFmtId="44" fontId="0" fillId="5" borderId="25" xfId="1" applyFont="1" applyFill="1" applyBorder="1"/>
    <xf numFmtId="44" fontId="0" fillId="5" borderId="1" xfId="1" applyFont="1" applyFill="1" applyBorder="1"/>
    <xf numFmtId="44" fontId="0" fillId="5" borderId="22" xfId="1" applyFont="1" applyFill="1" applyBorder="1"/>
    <xf numFmtId="44" fontId="0" fillId="5" borderId="26" xfId="1" applyFont="1" applyFill="1" applyBorder="1"/>
    <xf numFmtId="44" fontId="3" fillId="4" borderId="30" xfId="0" applyNumberFormat="1" applyFont="1" applyFill="1" applyBorder="1"/>
    <xf numFmtId="44" fontId="3" fillId="0" borderId="0" xfId="0" applyNumberFormat="1" applyFont="1" applyBorder="1"/>
    <xf numFmtId="0" fontId="3" fillId="0" borderId="0" xfId="0" applyFont="1" applyBorder="1"/>
    <xf numFmtId="44" fontId="3" fillId="0" borderId="0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32" xfId="0" applyBorder="1"/>
    <xf numFmtId="0" fontId="3" fillId="0" borderId="0" xfId="0" applyFont="1" applyBorder="1" applyAlignment="1">
      <alignment horizontal="center"/>
    </xf>
    <xf numFmtId="0" fontId="0" fillId="0" borderId="33" xfId="0" applyBorder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8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44" fontId="14" fillId="0" borderId="0" xfId="0" applyNumberFormat="1" applyFont="1"/>
    <xf numFmtId="44" fontId="15" fillId="0" borderId="0" xfId="0" applyNumberFormat="1" applyFont="1"/>
    <xf numFmtId="0" fontId="2" fillId="7" borderId="0" xfId="0" applyFont="1" applyFill="1"/>
    <xf numFmtId="0" fontId="0" fillId="7" borderId="0" xfId="0" applyFill="1"/>
    <xf numFmtId="17" fontId="0" fillId="0" borderId="0" xfId="0" applyNumberFormat="1"/>
    <xf numFmtId="0" fontId="0" fillId="6" borderId="0" xfId="0" applyFill="1"/>
    <xf numFmtId="166" fontId="16" fillId="0" borderId="0" xfId="20" applyFont="1"/>
    <xf numFmtId="44" fontId="0" fillId="6" borderId="0" xfId="0" applyNumberFormat="1" applyFill="1"/>
    <xf numFmtId="44" fontId="0" fillId="2" borderId="0" xfId="0" applyNumberFormat="1" applyFill="1"/>
    <xf numFmtId="44" fontId="0" fillId="2" borderId="24" xfId="0" applyNumberFormat="1" applyFill="1" applyBorder="1"/>
    <xf numFmtId="0" fontId="0" fillId="2" borderId="0" xfId="0" applyFill="1" applyAlignment="1">
      <alignment horizontal="left"/>
    </xf>
    <xf numFmtId="44" fontId="3" fillId="2" borderId="0" xfId="0" applyNumberFormat="1" applyFont="1" applyFill="1"/>
    <xf numFmtId="44" fontId="0" fillId="0" borderId="1" xfId="1" applyFont="1" applyFill="1" applyBorder="1"/>
    <xf numFmtId="44" fontId="0" fillId="0" borderId="9" xfId="1" applyFont="1" applyFill="1" applyBorder="1"/>
    <xf numFmtId="44" fontId="0" fillId="0" borderId="10" xfId="1" applyFont="1" applyFill="1" applyBorder="1"/>
    <xf numFmtId="44" fontId="0" fillId="0" borderId="14" xfId="1" applyFont="1" applyFill="1" applyBorder="1"/>
    <xf numFmtId="44" fontId="0" fillId="0" borderId="15" xfId="1" applyFont="1" applyFill="1" applyBorder="1"/>
    <xf numFmtId="44" fontId="0" fillId="0" borderId="2" xfId="1" applyFont="1" applyFill="1" applyBorder="1"/>
    <xf numFmtId="0" fontId="0" fillId="0" borderId="6" xfId="0" applyFill="1" applyBorder="1" applyAlignment="1">
      <alignment horizontal="right" vertical="center"/>
    </xf>
    <xf numFmtId="0" fontId="0" fillId="0" borderId="1" xfId="0" applyFill="1" applyBorder="1"/>
    <xf numFmtId="0" fontId="0" fillId="0" borderId="0" xfId="0" applyFill="1"/>
    <xf numFmtId="166" fontId="10" fillId="0" borderId="0" xfId="20" applyFont="1"/>
    <xf numFmtId="0" fontId="2" fillId="0" borderId="0" xfId="0" applyFont="1" applyAlignment="1">
      <alignment horizontal="center"/>
    </xf>
    <xf numFmtId="40" fontId="10" fillId="0" borderId="0" xfId="20" applyNumberFormat="1" applyFont="1"/>
    <xf numFmtId="165" fontId="9" fillId="0" borderId="0" xfId="20" applyNumberFormat="1" applyFont="1"/>
    <xf numFmtId="8" fontId="10" fillId="0" borderId="0" xfId="20" applyNumberFormat="1" applyFont="1"/>
    <xf numFmtId="44" fontId="0" fillId="8" borderId="1" xfId="1" applyFont="1" applyFill="1" applyBorder="1"/>
    <xf numFmtId="44" fontId="0" fillId="8" borderId="14" xfId="1" applyFont="1" applyFill="1" applyBorder="1"/>
  </cellXfs>
  <cellStyles count="21">
    <cellStyle name="Comma 2" xfId="20" xr:uid="{C2DDCF4D-E7F9-6B45-99F8-B2C049650573}"/>
    <cellStyle name="Currency" xfId="1" builtinId="4"/>
    <cellStyle name="Followed Hyperlink" xfId="11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13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14" builtinId="8" hidden="1"/>
    <cellStyle name="Hyperlink" xfId="18" builtinId="8" hidden="1"/>
    <cellStyle name="Hyperlink" xfId="16" builtinId="8" hidden="1"/>
    <cellStyle name="Hyperlink" xfId="8" builtinId="8" hidden="1"/>
    <cellStyle name="Hyperlink" xfId="10" builtinId="8" hidden="1"/>
    <cellStyle name="Hyperlink" xfId="12" builtinId="8" hidden="1"/>
    <cellStyle name="Hyperlink" xfId="4" builtinId="8" hidden="1"/>
    <cellStyle name="Hyperlink" xfId="6" builtinId="8" hidden="1"/>
    <cellStyle name="Hyperlink" xfId="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8945B-5A78-C64E-8A00-C910B37842D7}">
  <dimension ref="A1:L190"/>
  <sheetViews>
    <sheetView tabSelected="1" zoomScale="101" workbookViewId="0">
      <selection sqref="A1:K1"/>
    </sheetView>
  </sheetViews>
  <sheetFormatPr baseColWidth="10" defaultColWidth="8.83203125" defaultRowHeight="15" x14ac:dyDescent="0.2"/>
  <cols>
    <col min="1" max="13" width="12.83203125" customWidth="1"/>
    <col min="14" max="14" width="13.83203125" customWidth="1"/>
    <col min="16" max="16" width="13.5" customWidth="1"/>
    <col min="18" max="18" width="13" customWidth="1"/>
    <col min="20" max="20" width="15.5" customWidth="1"/>
  </cols>
  <sheetData>
    <row r="1" spans="1:12" ht="19" x14ac:dyDescent="0.25">
      <c r="A1" s="123" t="s">
        <v>195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ht="19" x14ac:dyDescent="0.25">
      <c r="A2" s="63" t="s">
        <v>125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x14ac:dyDescent="0.2">
      <c r="A3" s="8"/>
      <c r="B3" s="8"/>
      <c r="C3" s="8"/>
      <c r="D3" s="8"/>
      <c r="G3" s="9"/>
      <c r="H3" s="4"/>
      <c r="I3" s="4"/>
      <c r="J3" s="4"/>
      <c r="K3" s="4"/>
      <c r="L3" s="1"/>
    </row>
    <row r="4" spans="1:12" ht="33" thickBot="1" x14ac:dyDescent="0.25">
      <c r="A4" s="43" t="s">
        <v>120</v>
      </c>
      <c r="B4" s="43" t="s">
        <v>122</v>
      </c>
      <c r="C4" s="43" t="s">
        <v>118</v>
      </c>
      <c r="D4" s="41" t="s">
        <v>147</v>
      </c>
      <c r="E4" s="43" t="s">
        <v>119</v>
      </c>
      <c r="F4" s="49" t="s">
        <v>116</v>
      </c>
      <c r="G4" s="9" t="s">
        <v>124</v>
      </c>
      <c r="H4" s="49" t="s">
        <v>104</v>
      </c>
      <c r="I4" s="8" t="s">
        <v>37</v>
      </c>
      <c r="J4" s="8" t="s">
        <v>148</v>
      </c>
      <c r="K4" s="9"/>
    </row>
    <row r="5" spans="1:12" ht="16" thickTop="1" x14ac:dyDescent="0.2">
      <c r="A5" s="114">
        <v>6195</v>
      </c>
      <c r="B5" s="82">
        <f>+A5*0.571428571428571</f>
        <v>3539.9999999999973</v>
      </c>
      <c r="C5" s="50">
        <v>537</v>
      </c>
      <c r="D5" s="116">
        <v>840</v>
      </c>
      <c r="E5" s="51"/>
      <c r="F5" s="117">
        <v>460</v>
      </c>
      <c r="G5" s="52">
        <v>975.35</v>
      </c>
      <c r="H5" s="116">
        <v>325</v>
      </c>
      <c r="I5" s="128">
        <v>750</v>
      </c>
      <c r="J5" s="52" t="s">
        <v>184</v>
      </c>
      <c r="K5" s="4"/>
    </row>
    <row r="6" spans="1:12" x14ac:dyDescent="0.2">
      <c r="A6" s="115">
        <v>665</v>
      </c>
      <c r="B6" s="83">
        <f t="shared" ref="B6:B26" si="0">+A6*0.571428571428571</f>
        <v>379.99999999999966</v>
      </c>
      <c r="C6" s="54"/>
      <c r="D6" s="113">
        <v>70</v>
      </c>
      <c r="E6" s="7"/>
      <c r="F6" s="7"/>
      <c r="G6" s="7"/>
      <c r="H6" s="113">
        <v>30</v>
      </c>
      <c r="I6" s="127">
        <v>2700</v>
      </c>
      <c r="J6" s="93" t="s">
        <v>184</v>
      </c>
      <c r="K6" s="4"/>
    </row>
    <row r="7" spans="1:12" x14ac:dyDescent="0.2">
      <c r="A7" s="115">
        <f>5*35</f>
        <v>175</v>
      </c>
      <c r="B7" s="83">
        <f t="shared" si="0"/>
        <v>99.999999999999915</v>
      </c>
      <c r="C7" s="54"/>
      <c r="D7" s="113">
        <v>2170</v>
      </c>
      <c r="E7" s="7"/>
      <c r="F7" s="7"/>
      <c r="G7" s="7"/>
      <c r="H7" s="113">
        <v>827</v>
      </c>
      <c r="I7" s="127">
        <v>1197</v>
      </c>
      <c r="J7" s="93" t="s">
        <v>182</v>
      </c>
      <c r="K7" s="4"/>
    </row>
    <row r="8" spans="1:12" x14ac:dyDescent="0.2">
      <c r="A8" s="115">
        <v>2415</v>
      </c>
      <c r="B8" s="83">
        <f t="shared" si="0"/>
        <v>1379.9999999999989</v>
      </c>
      <c r="C8" s="54"/>
      <c r="D8" s="7">
        <v>405</v>
      </c>
      <c r="E8" s="7"/>
      <c r="F8" s="7"/>
      <c r="G8" s="7"/>
      <c r="H8" s="113">
        <v>164</v>
      </c>
      <c r="I8" s="127">
        <v>1620</v>
      </c>
      <c r="J8" s="93" t="s">
        <v>53</v>
      </c>
      <c r="K8" s="95"/>
    </row>
    <row r="9" spans="1:12" x14ac:dyDescent="0.2">
      <c r="A9" s="115">
        <v>175</v>
      </c>
      <c r="B9" s="83">
        <f t="shared" si="0"/>
        <v>99.999999999999915</v>
      </c>
      <c r="C9" s="54"/>
      <c r="D9" s="7"/>
      <c r="E9" s="7"/>
      <c r="F9" s="7"/>
      <c r="G9" s="7"/>
      <c r="H9" s="113">
        <v>54</v>
      </c>
      <c r="I9" s="127">
        <v>1080</v>
      </c>
      <c r="J9" s="93" t="s">
        <v>55</v>
      </c>
      <c r="K9" s="95"/>
    </row>
    <row r="10" spans="1:12" x14ac:dyDescent="0.2">
      <c r="A10" s="115">
        <v>175</v>
      </c>
      <c r="B10" s="83">
        <f t="shared" si="0"/>
        <v>99.999999999999915</v>
      </c>
      <c r="C10" s="54"/>
      <c r="D10" s="7"/>
      <c r="E10" s="7"/>
      <c r="F10" s="7"/>
      <c r="G10" s="7"/>
      <c r="H10" s="7">
        <v>96.12</v>
      </c>
      <c r="I10" s="127">
        <v>300</v>
      </c>
      <c r="J10" s="93" t="s">
        <v>202</v>
      </c>
      <c r="K10" s="95"/>
    </row>
    <row r="11" spans="1:12" x14ac:dyDescent="0.2">
      <c r="A11" s="115">
        <v>840</v>
      </c>
      <c r="B11" s="83">
        <f t="shared" si="0"/>
        <v>479.9999999999996</v>
      </c>
      <c r="C11" s="54"/>
      <c r="D11" s="7"/>
      <c r="E11" s="7"/>
      <c r="F11" s="7"/>
      <c r="G11" s="7"/>
      <c r="H11" s="7">
        <v>101</v>
      </c>
      <c r="I11" s="7"/>
      <c r="J11" s="93"/>
      <c r="K11" s="95"/>
    </row>
    <row r="12" spans="1:12" x14ac:dyDescent="0.2">
      <c r="A12" s="115">
        <v>385</v>
      </c>
      <c r="B12" s="83">
        <f t="shared" si="0"/>
        <v>219.99999999999983</v>
      </c>
      <c r="C12" s="54"/>
      <c r="D12" s="7"/>
      <c r="E12" s="7"/>
      <c r="F12" s="7"/>
      <c r="G12" s="7"/>
      <c r="H12" s="7"/>
      <c r="I12" s="7"/>
      <c r="J12" s="93"/>
      <c r="K12" s="95"/>
    </row>
    <row r="13" spans="1:12" x14ac:dyDescent="0.2">
      <c r="A13" s="115">
        <v>770</v>
      </c>
      <c r="B13" s="83">
        <f t="shared" si="0"/>
        <v>439.99999999999966</v>
      </c>
      <c r="C13" s="54"/>
      <c r="D13" s="7"/>
      <c r="E13" s="7"/>
      <c r="F13" s="7"/>
      <c r="G13" s="7"/>
      <c r="H13" s="7"/>
      <c r="I13" s="7"/>
      <c r="J13" s="93"/>
      <c r="K13" s="95"/>
    </row>
    <row r="14" spans="1:12" x14ac:dyDescent="0.2">
      <c r="A14" s="115">
        <v>140</v>
      </c>
      <c r="B14" s="83">
        <f t="shared" si="0"/>
        <v>79.999999999999929</v>
      </c>
      <c r="C14" s="54"/>
      <c r="D14" s="7"/>
      <c r="E14" s="7"/>
      <c r="F14" s="7"/>
      <c r="G14" s="7"/>
      <c r="H14" s="7"/>
      <c r="I14" s="7"/>
      <c r="J14" s="93"/>
      <c r="K14" s="95"/>
    </row>
    <row r="15" spans="1:12" x14ac:dyDescent="0.2">
      <c r="A15" s="115">
        <v>245</v>
      </c>
      <c r="B15" s="83">
        <f t="shared" si="0"/>
        <v>139.99999999999989</v>
      </c>
      <c r="C15" s="54"/>
      <c r="D15" s="7"/>
      <c r="E15" s="7"/>
      <c r="F15" s="7"/>
      <c r="G15" s="7"/>
      <c r="H15" s="7"/>
      <c r="I15" s="7"/>
      <c r="J15" s="93"/>
      <c r="K15" s="95"/>
    </row>
    <row r="16" spans="1:12" x14ac:dyDescent="0.2">
      <c r="A16" s="115">
        <v>315</v>
      </c>
      <c r="B16" s="83">
        <f t="shared" si="0"/>
        <v>179.99999999999986</v>
      </c>
      <c r="C16" s="54"/>
      <c r="D16" s="7"/>
      <c r="E16" s="7"/>
      <c r="F16" s="7"/>
      <c r="G16" s="7"/>
      <c r="H16" s="7"/>
      <c r="I16" s="7"/>
      <c r="J16" s="93"/>
      <c r="K16" s="95"/>
    </row>
    <row r="17" spans="1:12" x14ac:dyDescent="0.2">
      <c r="A17" s="115">
        <v>105</v>
      </c>
      <c r="B17" s="83">
        <f t="shared" si="0"/>
        <v>59.99999999999995</v>
      </c>
      <c r="C17" s="54"/>
      <c r="D17" s="7"/>
      <c r="E17" s="7"/>
      <c r="F17" s="7"/>
      <c r="G17" s="7"/>
      <c r="H17" s="7"/>
      <c r="I17" s="7"/>
      <c r="J17" s="93"/>
      <c r="K17" s="95"/>
    </row>
    <row r="18" spans="1:12" x14ac:dyDescent="0.2">
      <c r="A18" s="45"/>
      <c r="B18" s="83">
        <f t="shared" si="0"/>
        <v>0</v>
      </c>
      <c r="C18" s="54"/>
      <c r="D18" s="7"/>
      <c r="E18" s="7"/>
      <c r="F18" s="7"/>
      <c r="G18" s="7"/>
      <c r="H18" s="7"/>
      <c r="I18" s="7"/>
      <c r="J18" s="93"/>
      <c r="K18" s="95"/>
    </row>
    <row r="19" spans="1:12" x14ac:dyDescent="0.2">
      <c r="A19" s="45"/>
      <c r="B19" s="83">
        <f t="shared" si="0"/>
        <v>0</v>
      </c>
      <c r="C19" s="54"/>
      <c r="D19" s="7"/>
      <c r="E19" s="7"/>
      <c r="F19" s="7"/>
      <c r="G19" s="7"/>
      <c r="H19" s="7"/>
      <c r="I19" s="7"/>
      <c r="J19" s="93"/>
      <c r="K19" s="95"/>
    </row>
    <row r="20" spans="1:12" x14ac:dyDescent="0.2">
      <c r="A20" s="45"/>
      <c r="B20" s="83">
        <f t="shared" si="0"/>
        <v>0</v>
      </c>
      <c r="C20" s="54"/>
      <c r="D20" s="7"/>
      <c r="E20" s="7"/>
      <c r="F20" s="7"/>
      <c r="G20" s="7"/>
      <c r="H20" s="7"/>
      <c r="I20" s="7"/>
      <c r="J20" s="93"/>
      <c r="K20" s="95"/>
    </row>
    <row r="21" spans="1:12" x14ac:dyDescent="0.2">
      <c r="A21" s="45"/>
      <c r="B21" s="83">
        <f t="shared" si="0"/>
        <v>0</v>
      </c>
      <c r="C21" s="54"/>
      <c r="D21" s="7"/>
      <c r="E21" s="7"/>
      <c r="F21" s="7"/>
      <c r="G21" s="7"/>
      <c r="H21" s="7"/>
      <c r="I21" s="7"/>
      <c r="J21" s="93"/>
      <c r="K21" s="95"/>
    </row>
    <row r="22" spans="1:12" x14ac:dyDescent="0.2">
      <c r="A22" s="45"/>
      <c r="B22" s="83">
        <f t="shared" si="0"/>
        <v>0</v>
      </c>
      <c r="C22" s="54"/>
      <c r="D22" s="7"/>
      <c r="E22" s="7"/>
      <c r="F22" s="7"/>
      <c r="G22" s="7"/>
      <c r="H22" s="7"/>
      <c r="I22" s="7"/>
      <c r="J22" s="93"/>
      <c r="K22" s="95"/>
    </row>
    <row r="23" spans="1:12" x14ac:dyDescent="0.2">
      <c r="A23" s="45"/>
      <c r="B23" s="83">
        <f t="shared" si="0"/>
        <v>0</v>
      </c>
      <c r="C23" s="54"/>
      <c r="D23" s="7"/>
      <c r="E23" s="7"/>
      <c r="F23" s="7"/>
      <c r="G23" s="7"/>
      <c r="H23" s="7"/>
      <c r="I23" s="7"/>
      <c r="J23" s="93"/>
      <c r="K23" s="95"/>
    </row>
    <row r="24" spans="1:12" x14ac:dyDescent="0.2">
      <c r="A24" s="45"/>
      <c r="B24" s="83">
        <f t="shared" si="0"/>
        <v>0</v>
      </c>
      <c r="C24" s="54"/>
      <c r="D24" s="7"/>
      <c r="E24" s="7"/>
      <c r="F24" s="7"/>
      <c r="G24" s="7"/>
      <c r="H24" s="7"/>
      <c r="I24" s="7"/>
      <c r="J24" s="93"/>
      <c r="K24" s="95"/>
    </row>
    <row r="25" spans="1:12" x14ac:dyDescent="0.2">
      <c r="A25" s="45"/>
      <c r="B25" s="83">
        <f t="shared" si="0"/>
        <v>0</v>
      </c>
      <c r="C25" s="54"/>
      <c r="D25" s="7"/>
      <c r="E25" s="7"/>
      <c r="F25" s="7"/>
      <c r="G25" s="7"/>
      <c r="H25" s="7"/>
      <c r="I25" s="7"/>
      <c r="J25" s="93"/>
      <c r="K25" s="95"/>
    </row>
    <row r="26" spans="1:12" ht="16" thickBot="1" x14ac:dyDescent="0.25">
      <c r="A26" s="46"/>
      <c r="B26" s="84">
        <f t="shared" si="0"/>
        <v>0</v>
      </c>
      <c r="C26" s="65"/>
      <c r="D26" s="60"/>
      <c r="E26" s="60"/>
      <c r="F26" s="60"/>
      <c r="G26" s="60"/>
      <c r="H26" s="60"/>
      <c r="I26" s="7"/>
      <c r="K26" s="95"/>
    </row>
    <row r="27" spans="1:12" ht="17" thickTop="1" thickBot="1" x14ac:dyDescent="0.25">
      <c r="A27" s="67">
        <f>SUM(A5:A26)</f>
        <v>12600</v>
      </c>
      <c r="B27" s="67">
        <f>SUM(B5:B26)</f>
        <v>7199.9999999999955</v>
      </c>
      <c r="C27" s="68">
        <f>SUM(C5:C26)</f>
        <v>537</v>
      </c>
      <c r="D27" s="68">
        <f>SUM(D5:D26)</f>
        <v>3485</v>
      </c>
      <c r="E27" s="68">
        <f t="shared" ref="E27:G27" si="1">SUM(E5:E26)</f>
        <v>0</v>
      </c>
      <c r="F27" s="68">
        <f t="shared" si="1"/>
        <v>460</v>
      </c>
      <c r="G27" s="68">
        <f t="shared" si="1"/>
        <v>975.35</v>
      </c>
      <c r="H27" s="68">
        <f>SUM(H5:H26)</f>
        <v>1597.12</v>
      </c>
      <c r="I27" s="68">
        <f>SUM(I5:I26)</f>
        <v>7647</v>
      </c>
      <c r="J27" s="94"/>
      <c r="L27" s="92"/>
    </row>
    <row r="28" spans="1:12" ht="17" thickTop="1" thickBot="1" x14ac:dyDescent="0.25">
      <c r="A28" s="59"/>
      <c r="B28" s="59"/>
      <c r="C28" s="90"/>
      <c r="D28" s="90"/>
      <c r="E28" s="90"/>
      <c r="F28" s="90"/>
      <c r="G28" s="90"/>
      <c r="H28" s="90"/>
      <c r="I28" s="90"/>
      <c r="J28" s="91"/>
      <c r="K28" s="91"/>
    </row>
    <row r="29" spans="1:12" ht="17" thickTop="1" thickBot="1" x14ac:dyDescent="0.25">
      <c r="A29" s="59"/>
      <c r="B29" s="59"/>
      <c r="C29" s="90"/>
      <c r="D29" s="90"/>
      <c r="E29" s="90"/>
      <c r="F29" s="90"/>
      <c r="G29" s="90"/>
      <c r="H29" s="91" t="s">
        <v>152</v>
      </c>
      <c r="I29" s="91"/>
      <c r="J29" s="92"/>
      <c r="K29" s="74">
        <f>SUM(B27:J27)</f>
        <v>21901.469999999998</v>
      </c>
    </row>
    <row r="30" spans="1:12" ht="16" thickTop="1" x14ac:dyDescent="0.2"/>
    <row r="31" spans="1:12" ht="19" x14ac:dyDescent="0.25">
      <c r="A31" s="69" t="s">
        <v>126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1"/>
    </row>
    <row r="32" spans="1:12" ht="33" thickBot="1" x14ac:dyDescent="0.25">
      <c r="A32" s="41" t="s">
        <v>131</v>
      </c>
      <c r="B32" s="41" t="s">
        <v>132</v>
      </c>
      <c r="C32" s="41" t="s">
        <v>133</v>
      </c>
      <c r="D32" s="41" t="s">
        <v>134</v>
      </c>
      <c r="E32" s="41" t="s">
        <v>135</v>
      </c>
      <c r="F32" s="41" t="s">
        <v>116</v>
      </c>
      <c r="G32" s="41" t="s">
        <v>7</v>
      </c>
      <c r="H32" s="41" t="s">
        <v>136</v>
      </c>
      <c r="I32" s="41" t="s">
        <v>13</v>
      </c>
    </row>
    <row r="33" spans="1:10" x14ac:dyDescent="0.2">
      <c r="A33" s="118">
        <v>1861.06</v>
      </c>
      <c r="B33" s="118">
        <v>508.85</v>
      </c>
      <c r="C33" s="118">
        <v>61.43</v>
      </c>
      <c r="D33" s="118">
        <v>23.95</v>
      </c>
      <c r="E33" s="118">
        <v>78.87</v>
      </c>
      <c r="F33" s="118">
        <v>850</v>
      </c>
      <c r="G33" s="118">
        <v>37.24</v>
      </c>
      <c r="H33" s="118">
        <v>21.3</v>
      </c>
      <c r="I33" s="118">
        <v>20</v>
      </c>
    </row>
    <row r="34" spans="1:10" x14ac:dyDescent="0.2">
      <c r="A34" s="113">
        <v>674.12</v>
      </c>
      <c r="B34" s="113">
        <v>99.37</v>
      </c>
      <c r="C34" s="113">
        <v>189.83</v>
      </c>
      <c r="D34" s="113"/>
      <c r="E34" s="113">
        <v>80.56</v>
      </c>
      <c r="F34" s="113"/>
      <c r="G34" s="113"/>
      <c r="H34" s="113">
        <v>6.5</v>
      </c>
      <c r="I34" s="113">
        <v>812.44</v>
      </c>
      <c r="J34" t="s">
        <v>201</v>
      </c>
    </row>
    <row r="35" spans="1:10" x14ac:dyDescent="0.2">
      <c r="A35" s="113">
        <v>259.26</v>
      </c>
      <c r="B35" s="113">
        <v>105.39</v>
      </c>
      <c r="C35" s="113">
        <v>37.43</v>
      </c>
      <c r="D35" s="113"/>
      <c r="E35" s="113">
        <v>30.74</v>
      </c>
      <c r="F35" s="113"/>
      <c r="G35" s="113"/>
      <c r="H35" s="113">
        <v>9.6</v>
      </c>
      <c r="I35" s="113"/>
    </row>
    <row r="36" spans="1:10" x14ac:dyDescent="0.2">
      <c r="A36" s="113"/>
      <c r="B36" s="113">
        <v>45.34</v>
      </c>
      <c r="C36" s="113">
        <v>38.33</v>
      </c>
      <c r="D36" s="113"/>
      <c r="E36" s="113"/>
      <c r="F36" s="113"/>
      <c r="G36" s="113"/>
      <c r="H36" s="113">
        <v>4.2</v>
      </c>
      <c r="I36" s="113"/>
    </row>
    <row r="37" spans="1:10" x14ac:dyDescent="0.2">
      <c r="A37" s="113"/>
      <c r="B37" s="113">
        <v>146.04</v>
      </c>
      <c r="C37" s="113">
        <v>45.98</v>
      </c>
      <c r="D37" s="113"/>
      <c r="E37" s="113"/>
      <c r="F37" s="113"/>
      <c r="G37" s="113"/>
      <c r="H37" s="113">
        <v>1.2</v>
      </c>
      <c r="I37" s="113"/>
    </row>
    <row r="38" spans="1:10" x14ac:dyDescent="0.2">
      <c r="A38" s="113"/>
      <c r="B38" s="113">
        <v>258.77999999999997</v>
      </c>
      <c r="C38" s="113">
        <v>39.86</v>
      </c>
      <c r="D38" s="113"/>
      <c r="E38" s="113"/>
      <c r="F38" s="113"/>
      <c r="G38" s="113"/>
      <c r="H38" s="113"/>
      <c r="I38" s="113"/>
    </row>
    <row r="39" spans="1:10" x14ac:dyDescent="0.2">
      <c r="A39" s="113"/>
      <c r="B39" s="113">
        <v>50.04</v>
      </c>
      <c r="C39" s="113">
        <v>54.01</v>
      </c>
      <c r="D39" s="113"/>
      <c r="E39" s="113"/>
      <c r="F39" s="113"/>
      <c r="G39" s="113"/>
      <c r="H39" s="113"/>
      <c r="I39" s="113"/>
    </row>
    <row r="40" spans="1:10" x14ac:dyDescent="0.2">
      <c r="A40" s="113"/>
      <c r="B40" s="113">
        <v>194.31</v>
      </c>
      <c r="C40" s="113">
        <v>11.87</v>
      </c>
      <c r="D40" s="113"/>
      <c r="E40" s="113"/>
      <c r="F40" s="113"/>
      <c r="G40" s="113"/>
      <c r="H40" s="113"/>
      <c r="I40" s="113"/>
    </row>
    <row r="41" spans="1:10" x14ac:dyDescent="0.2">
      <c r="A41" s="113"/>
      <c r="B41" s="113">
        <v>209.37</v>
      </c>
      <c r="C41" s="113"/>
      <c r="D41" s="113"/>
      <c r="E41" s="113"/>
      <c r="F41" s="113"/>
      <c r="G41" s="113"/>
      <c r="H41" s="113"/>
      <c r="I41" s="113"/>
    </row>
    <row r="42" spans="1:10" x14ac:dyDescent="0.2">
      <c r="A42" s="113"/>
      <c r="B42" s="113">
        <v>80.25</v>
      </c>
      <c r="C42" s="113"/>
      <c r="D42" s="113"/>
      <c r="E42" s="113"/>
      <c r="F42" s="113"/>
      <c r="G42" s="113"/>
      <c r="H42" s="113"/>
      <c r="I42" s="113"/>
    </row>
    <row r="43" spans="1:10" x14ac:dyDescent="0.2">
      <c r="A43" s="113"/>
      <c r="B43" s="113">
        <v>17.28</v>
      </c>
      <c r="C43" s="113"/>
      <c r="D43" s="113"/>
      <c r="E43" s="113"/>
      <c r="F43" s="113"/>
      <c r="G43" s="113"/>
      <c r="H43" s="113"/>
      <c r="I43" s="113"/>
    </row>
    <row r="44" spans="1:10" x14ac:dyDescent="0.2">
      <c r="A44" s="113"/>
      <c r="B44" s="113">
        <v>65.8</v>
      </c>
      <c r="C44" s="113"/>
      <c r="D44" s="113"/>
      <c r="E44" s="113"/>
      <c r="F44" s="113"/>
      <c r="G44" s="113"/>
      <c r="H44" s="113"/>
      <c r="I44" s="113"/>
    </row>
    <row r="45" spans="1:10" x14ac:dyDescent="0.2">
      <c r="A45" s="7"/>
      <c r="B45" s="7">
        <v>43.68</v>
      </c>
      <c r="C45" s="7"/>
      <c r="D45" s="7"/>
      <c r="E45" s="7"/>
      <c r="F45" s="7"/>
      <c r="G45" s="7"/>
      <c r="H45" s="7"/>
      <c r="I45" s="7"/>
    </row>
    <row r="46" spans="1:10" ht="16" thickBot="1" x14ac:dyDescent="0.25">
      <c r="A46" s="60"/>
      <c r="B46" s="60">
        <v>22.3</v>
      </c>
      <c r="C46" s="60"/>
      <c r="D46" s="60"/>
      <c r="E46" s="60"/>
      <c r="F46" s="60"/>
      <c r="G46" s="60"/>
      <c r="H46" s="60"/>
      <c r="I46" s="60"/>
    </row>
    <row r="47" spans="1:10" ht="17" thickTop="1" thickBot="1" x14ac:dyDescent="0.25">
      <c r="A47" s="72">
        <f>SUM(A33:A46)</f>
        <v>2794.4399999999996</v>
      </c>
      <c r="B47" s="72">
        <f t="shared" ref="B47:I47" si="2">SUM(B33:B46)</f>
        <v>1846.7999999999997</v>
      </c>
      <c r="C47" s="72">
        <f t="shared" si="2"/>
        <v>478.74</v>
      </c>
      <c r="D47" s="72">
        <f t="shared" si="2"/>
        <v>23.95</v>
      </c>
      <c r="E47" s="72">
        <f t="shared" si="2"/>
        <v>190.17000000000002</v>
      </c>
      <c r="F47" s="72">
        <f t="shared" si="2"/>
        <v>850</v>
      </c>
      <c r="G47" s="72">
        <f t="shared" si="2"/>
        <v>37.24</v>
      </c>
      <c r="H47" s="72">
        <f t="shared" si="2"/>
        <v>42.800000000000004</v>
      </c>
      <c r="I47" s="72">
        <f t="shared" si="2"/>
        <v>832.44</v>
      </c>
    </row>
    <row r="48" spans="1:10" ht="16" thickTop="1" x14ac:dyDescent="0.2"/>
    <row r="49" spans="1:11" x14ac:dyDescent="0.2">
      <c r="A49" s="79" t="s">
        <v>141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49" thickBot="1" x14ac:dyDescent="0.25">
      <c r="A50" s="41" t="s">
        <v>137</v>
      </c>
      <c r="B50" s="41" t="s">
        <v>138</v>
      </c>
      <c r="C50" s="41" t="s">
        <v>139</v>
      </c>
      <c r="D50" s="41" t="s">
        <v>147</v>
      </c>
      <c r="E50" s="41" t="s">
        <v>140</v>
      </c>
      <c r="F50" s="41" t="s">
        <v>90</v>
      </c>
      <c r="G50" s="41" t="s">
        <v>30</v>
      </c>
      <c r="H50" s="41" t="s">
        <v>30</v>
      </c>
      <c r="I50" s="41" t="s">
        <v>30</v>
      </c>
      <c r="J50" s="41" t="s">
        <v>37</v>
      </c>
      <c r="K50" s="41" t="s">
        <v>148</v>
      </c>
    </row>
    <row r="51" spans="1:11" x14ac:dyDescent="0.2">
      <c r="A51" s="118">
        <v>7.99</v>
      </c>
      <c r="B51" s="119">
        <v>87.51</v>
      </c>
      <c r="C51" s="118"/>
      <c r="D51" s="118">
        <v>1147.8</v>
      </c>
      <c r="E51" s="118"/>
      <c r="F51" s="118">
        <v>154.16999999999999</v>
      </c>
      <c r="G51" s="6"/>
      <c r="H51" s="6"/>
      <c r="I51" s="6"/>
      <c r="J51" s="6"/>
    </row>
    <row r="52" spans="1:11" x14ac:dyDescent="0.2">
      <c r="A52" s="113">
        <v>8</v>
      </c>
      <c r="B52" s="118">
        <v>73.95</v>
      </c>
      <c r="C52" s="113"/>
      <c r="D52" s="113">
        <v>2525</v>
      </c>
      <c r="E52" s="113"/>
      <c r="F52" s="113">
        <v>92.85</v>
      </c>
      <c r="G52" s="7"/>
      <c r="H52" s="7"/>
      <c r="I52" s="7"/>
      <c r="J52" s="127">
        <v>300</v>
      </c>
      <c r="K52" t="s">
        <v>153</v>
      </c>
    </row>
    <row r="53" spans="1:11" x14ac:dyDescent="0.2">
      <c r="A53" s="113">
        <v>10</v>
      </c>
      <c r="B53" s="113">
        <v>108.48</v>
      </c>
      <c r="C53" s="113"/>
      <c r="D53" s="113"/>
      <c r="E53" s="113"/>
      <c r="F53" s="113">
        <v>153.97</v>
      </c>
      <c r="G53" s="7"/>
      <c r="H53" s="7"/>
      <c r="I53" s="7"/>
      <c r="J53" s="127">
        <v>750</v>
      </c>
      <c r="K53" t="s">
        <v>183</v>
      </c>
    </row>
    <row r="54" spans="1:11" x14ac:dyDescent="0.2">
      <c r="A54" s="113">
        <v>7.99</v>
      </c>
      <c r="B54" s="113">
        <v>98.32</v>
      </c>
      <c r="C54" s="113"/>
      <c r="D54" s="113"/>
      <c r="E54" s="113"/>
      <c r="F54" s="113">
        <v>78.260000000000005</v>
      </c>
      <c r="G54" s="7"/>
      <c r="H54" s="7"/>
      <c r="I54" s="7"/>
      <c r="J54" s="127">
        <v>2700</v>
      </c>
      <c r="K54" t="s">
        <v>180</v>
      </c>
    </row>
    <row r="55" spans="1:11" x14ac:dyDescent="0.2">
      <c r="A55" s="113">
        <v>7.99</v>
      </c>
      <c r="B55" s="113">
        <v>168</v>
      </c>
      <c r="C55" s="113"/>
      <c r="D55" s="113"/>
      <c r="E55" s="113"/>
      <c r="F55" s="113">
        <v>111.76</v>
      </c>
      <c r="G55" s="7"/>
      <c r="H55" s="24"/>
      <c r="I55" s="7"/>
      <c r="J55" s="127">
        <v>1197</v>
      </c>
      <c r="K55" t="s">
        <v>182</v>
      </c>
    </row>
    <row r="56" spans="1:11" x14ac:dyDescent="0.2">
      <c r="A56" s="113">
        <v>10</v>
      </c>
      <c r="B56" s="113">
        <v>169</v>
      </c>
      <c r="C56" s="113"/>
      <c r="D56" s="113"/>
      <c r="E56" s="113"/>
      <c r="F56" s="113">
        <v>104.81</v>
      </c>
      <c r="G56" s="7"/>
      <c r="H56" s="7"/>
      <c r="I56" s="7"/>
      <c r="J56" s="127">
        <v>1620</v>
      </c>
      <c r="K56" t="s">
        <v>53</v>
      </c>
    </row>
    <row r="57" spans="1:11" x14ac:dyDescent="0.2">
      <c r="A57" s="113">
        <v>10</v>
      </c>
      <c r="B57" s="113"/>
      <c r="C57" s="113"/>
      <c r="D57" s="113"/>
      <c r="E57" s="113"/>
      <c r="F57" s="113">
        <v>97.24</v>
      </c>
      <c r="G57" s="7"/>
      <c r="H57" s="7"/>
      <c r="I57" s="7"/>
      <c r="J57" s="127">
        <v>1080</v>
      </c>
      <c r="K57" t="s">
        <v>200</v>
      </c>
    </row>
    <row r="58" spans="1:11" x14ac:dyDescent="0.2">
      <c r="A58" s="113">
        <v>9</v>
      </c>
      <c r="B58" s="113"/>
      <c r="C58" s="113"/>
      <c r="D58" s="113"/>
      <c r="E58" s="113"/>
      <c r="F58" s="113">
        <v>346.23</v>
      </c>
      <c r="G58" s="7"/>
      <c r="H58" s="7"/>
      <c r="I58" s="7"/>
      <c r="J58" s="113">
        <v>24.12</v>
      </c>
      <c r="K58" t="s">
        <v>172</v>
      </c>
    </row>
    <row r="59" spans="1:11" x14ac:dyDescent="0.2">
      <c r="A59" s="113">
        <v>7</v>
      </c>
      <c r="B59" s="113"/>
      <c r="C59" s="113"/>
      <c r="D59" s="113"/>
      <c r="E59" s="113"/>
      <c r="F59" s="113">
        <v>149.58000000000001</v>
      </c>
      <c r="G59" s="7"/>
      <c r="H59" s="7"/>
      <c r="I59" s="7"/>
      <c r="J59" s="113">
        <v>27.96</v>
      </c>
      <c r="K59" t="s">
        <v>179</v>
      </c>
    </row>
    <row r="60" spans="1:11" x14ac:dyDescent="0.2">
      <c r="A60" s="113">
        <v>8</v>
      </c>
      <c r="B60" s="113"/>
      <c r="C60" s="113"/>
      <c r="D60" s="113"/>
      <c r="E60" s="113"/>
      <c r="F60" s="113">
        <v>27.48</v>
      </c>
      <c r="G60" s="7"/>
      <c r="H60" s="7"/>
      <c r="I60" s="7"/>
      <c r="J60" s="113">
        <v>134.75</v>
      </c>
      <c r="K60" t="s">
        <v>181</v>
      </c>
    </row>
    <row r="61" spans="1:11" x14ac:dyDescent="0.2">
      <c r="A61" s="7"/>
      <c r="B61" s="7"/>
      <c r="C61" s="7"/>
      <c r="D61" s="7"/>
      <c r="E61" s="7"/>
      <c r="F61" s="7">
        <v>104.81</v>
      </c>
      <c r="G61" s="7"/>
      <c r="H61" s="7"/>
      <c r="I61" s="7"/>
      <c r="J61" s="113">
        <v>20.09</v>
      </c>
      <c r="K61" t="s">
        <v>172</v>
      </c>
    </row>
    <row r="62" spans="1:11" x14ac:dyDescent="0.2">
      <c r="A62" s="7"/>
      <c r="B62" s="3"/>
      <c r="C62" s="7"/>
      <c r="D62" s="7"/>
      <c r="E62" s="7"/>
      <c r="F62" s="7"/>
      <c r="G62" s="7"/>
      <c r="H62" s="7"/>
      <c r="I62" s="7"/>
      <c r="J62" s="7">
        <v>78.53</v>
      </c>
      <c r="K62" t="s">
        <v>203</v>
      </c>
    </row>
    <row r="63" spans="1:11" x14ac:dyDescent="0.2">
      <c r="A63" s="7"/>
      <c r="C63" s="7"/>
      <c r="D63" s="7"/>
      <c r="E63" s="7"/>
      <c r="F63" s="7"/>
      <c r="G63" s="7"/>
      <c r="H63" s="7"/>
      <c r="I63" s="7"/>
      <c r="J63" s="113">
        <v>69.239999999999995</v>
      </c>
      <c r="K63" t="s">
        <v>154</v>
      </c>
    </row>
    <row r="64" spans="1:11" x14ac:dyDescent="0.2">
      <c r="A64" s="7"/>
      <c r="B64" s="7"/>
      <c r="C64" s="7"/>
      <c r="D64" s="7"/>
      <c r="E64" s="7"/>
      <c r="F64" s="7"/>
      <c r="G64" s="7"/>
      <c r="H64" s="26"/>
      <c r="I64" s="7"/>
      <c r="J64" s="113"/>
    </row>
    <row r="65" spans="1:1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1" x14ac:dyDescent="0.2">
      <c r="A66" s="7"/>
      <c r="B66" s="7"/>
      <c r="C66" s="7"/>
      <c r="D66" s="7"/>
      <c r="E66" s="7"/>
      <c r="F66" s="7"/>
      <c r="G66" s="7"/>
      <c r="H66" s="7"/>
      <c r="I66" s="7"/>
      <c r="J66" s="60"/>
    </row>
    <row r="67" spans="1:11" ht="16" thickBot="1" x14ac:dyDescent="0.25">
      <c r="A67" s="60"/>
      <c r="B67" s="60"/>
      <c r="C67" s="60"/>
      <c r="D67" s="60"/>
      <c r="E67" s="60"/>
      <c r="F67" s="60"/>
      <c r="G67" s="60"/>
      <c r="H67" s="60"/>
      <c r="I67" s="60"/>
      <c r="J67" s="66"/>
    </row>
    <row r="68" spans="1:11" ht="17" thickTop="1" thickBot="1" x14ac:dyDescent="0.25">
      <c r="A68" s="72">
        <f>SUM(A51:A67)</f>
        <v>85.97</v>
      </c>
      <c r="B68" s="72">
        <f t="shared" ref="B68:E68" si="3">SUM(B51:B67)</f>
        <v>705.26</v>
      </c>
      <c r="C68" s="72">
        <f t="shared" si="3"/>
        <v>0</v>
      </c>
      <c r="D68" s="72">
        <f t="shared" si="3"/>
        <v>3672.8</v>
      </c>
      <c r="E68" s="72">
        <f t="shared" si="3"/>
        <v>0</v>
      </c>
      <c r="F68" s="72">
        <f t="shared" ref="F68" si="4">SUM(F51:F67)</f>
        <v>1421.1599999999999</v>
      </c>
      <c r="G68" s="72">
        <f t="shared" ref="G68" si="5">SUM(G51:G67)</f>
        <v>0</v>
      </c>
      <c r="H68" s="72">
        <f t="shared" ref="H68" si="6">SUM(H51:H67)</f>
        <v>0</v>
      </c>
      <c r="I68" s="72">
        <f t="shared" ref="I68" si="7">SUM(I51:I67)</f>
        <v>0</v>
      </c>
      <c r="J68" s="72">
        <f t="shared" ref="J68" si="8">SUM(J51:J67)</f>
        <v>8001.69</v>
      </c>
    </row>
    <row r="69" spans="1:11" ht="17" thickTop="1" thickBot="1" x14ac:dyDescent="0.25">
      <c r="A69" s="58"/>
      <c r="B69" s="58"/>
      <c r="C69" s="58"/>
      <c r="D69" s="58"/>
      <c r="E69" s="58"/>
      <c r="F69" s="58"/>
      <c r="G69" s="58"/>
      <c r="H69" s="58"/>
      <c r="I69" s="59"/>
      <c r="J69" s="58"/>
      <c r="K69" s="24"/>
    </row>
    <row r="70" spans="1:11" ht="16" thickBot="1" x14ac:dyDescent="0.25">
      <c r="I70" s="21" t="s">
        <v>150</v>
      </c>
      <c r="J70" s="12"/>
      <c r="K70" s="75">
        <f>A47+B47+C47+D47+E47+F47+G47+H47+I47+A68+B68+C68+D68+E68+F68+G68+H68+I68+J68</f>
        <v>20983.46</v>
      </c>
    </row>
    <row r="71" spans="1:11" ht="16" thickTop="1" x14ac:dyDescent="0.2">
      <c r="I71" s="21"/>
      <c r="J71" s="12"/>
    </row>
    <row r="72" spans="1:11" x14ac:dyDescent="0.2">
      <c r="I72" s="21"/>
      <c r="J72" s="12"/>
    </row>
    <row r="73" spans="1:11" ht="19" x14ac:dyDescent="0.25">
      <c r="A73" s="103" t="s">
        <v>173</v>
      </c>
      <c r="B73" s="104"/>
      <c r="I73" s="21"/>
      <c r="J73" s="12"/>
    </row>
    <row r="74" spans="1:11" ht="17" thickBot="1" x14ac:dyDescent="0.25">
      <c r="A74" s="49" t="s">
        <v>123</v>
      </c>
      <c r="B74" t="s">
        <v>148</v>
      </c>
      <c r="I74" s="21"/>
      <c r="J74" s="12"/>
    </row>
    <row r="75" spans="1:11" ht="16" thickTop="1" x14ac:dyDescent="0.2">
      <c r="A75" s="117">
        <v>203.5</v>
      </c>
      <c r="B75" s="105" t="s">
        <v>204</v>
      </c>
      <c r="F75" s="105"/>
      <c r="I75" s="21"/>
      <c r="J75" s="12"/>
    </row>
    <row r="76" spans="1:11" x14ac:dyDescent="0.2">
      <c r="A76" s="113">
        <v>283</v>
      </c>
      <c r="B76" s="105">
        <v>43374</v>
      </c>
      <c r="F76" s="105"/>
      <c r="I76" s="21"/>
      <c r="J76" s="12"/>
    </row>
    <row r="77" spans="1:11" x14ac:dyDescent="0.2">
      <c r="A77" s="113">
        <v>503</v>
      </c>
      <c r="B77" s="105">
        <v>43405</v>
      </c>
      <c r="F77" s="105"/>
      <c r="I77" s="21"/>
      <c r="J77" s="12"/>
    </row>
    <row r="78" spans="1:11" x14ac:dyDescent="0.2">
      <c r="A78" s="113">
        <v>115</v>
      </c>
      <c r="B78" s="105">
        <v>43435</v>
      </c>
      <c r="F78" s="105"/>
      <c r="I78" s="21"/>
      <c r="J78" s="12"/>
    </row>
    <row r="79" spans="1:11" x14ac:dyDescent="0.2">
      <c r="A79" s="113">
        <v>166.5</v>
      </c>
      <c r="B79" s="105">
        <v>43466</v>
      </c>
      <c r="F79" s="105"/>
      <c r="I79" s="21"/>
      <c r="J79" s="12"/>
    </row>
    <row r="80" spans="1:11" x14ac:dyDescent="0.2">
      <c r="A80" s="113">
        <v>55</v>
      </c>
      <c r="B80" s="105">
        <v>43497</v>
      </c>
      <c r="F80" s="105"/>
      <c r="I80" s="21"/>
      <c r="J80" s="12"/>
    </row>
    <row r="81" spans="1:10" x14ac:dyDescent="0.2">
      <c r="A81" s="113"/>
      <c r="I81" s="21"/>
      <c r="J81" s="12"/>
    </row>
    <row r="82" spans="1:10" x14ac:dyDescent="0.2">
      <c r="A82" s="7"/>
      <c r="I82" s="21"/>
      <c r="J82" s="12"/>
    </row>
    <row r="83" spans="1:10" x14ac:dyDescent="0.2">
      <c r="A83" s="7"/>
      <c r="I83" s="21"/>
      <c r="J83" s="12"/>
    </row>
    <row r="84" spans="1:10" ht="16" thickBot="1" x14ac:dyDescent="0.25">
      <c r="A84" s="60"/>
      <c r="I84" s="21"/>
      <c r="J84" s="12"/>
    </row>
    <row r="85" spans="1:10" ht="17" thickTop="1" thickBot="1" x14ac:dyDescent="0.25">
      <c r="A85" s="68">
        <f>SUM(A75:A84)</f>
        <v>1326</v>
      </c>
      <c r="I85" s="21"/>
      <c r="J85" s="12"/>
    </row>
    <row r="86" spans="1:10" ht="16" thickTop="1" x14ac:dyDescent="0.2">
      <c r="I86" s="21"/>
      <c r="J86" s="12"/>
    </row>
    <row r="87" spans="1:10" x14ac:dyDescent="0.2">
      <c r="I87" s="21"/>
      <c r="J87" s="12"/>
    </row>
    <row r="88" spans="1:10" ht="19" x14ac:dyDescent="0.25">
      <c r="A88" s="103" t="s">
        <v>174</v>
      </c>
      <c r="B88" s="104"/>
      <c r="I88" s="21"/>
      <c r="J88" s="12"/>
    </row>
    <row r="89" spans="1:10" ht="17" thickBot="1" x14ac:dyDescent="0.25">
      <c r="A89" s="41" t="s">
        <v>17</v>
      </c>
      <c r="I89" s="21"/>
      <c r="J89" s="12"/>
    </row>
    <row r="90" spans="1:10" x14ac:dyDescent="0.2">
      <c r="A90" s="118">
        <v>250</v>
      </c>
      <c r="B90" t="s">
        <v>205</v>
      </c>
      <c r="I90" s="21"/>
      <c r="J90" s="12"/>
    </row>
    <row r="91" spans="1:10" x14ac:dyDescent="0.2">
      <c r="A91" s="113"/>
      <c r="I91" s="21"/>
      <c r="J91" s="12"/>
    </row>
    <row r="92" spans="1:10" x14ac:dyDescent="0.2">
      <c r="A92" s="113">
        <v>300</v>
      </c>
      <c r="B92" s="105">
        <v>43405</v>
      </c>
      <c r="E92" s="113">
        <v>469</v>
      </c>
      <c r="F92" s="105"/>
      <c r="I92" s="21"/>
      <c r="J92" s="12"/>
    </row>
    <row r="93" spans="1:10" x14ac:dyDescent="0.2">
      <c r="A93" s="113">
        <v>150</v>
      </c>
      <c r="B93" s="105">
        <v>43435</v>
      </c>
      <c r="F93" s="105"/>
      <c r="I93" s="21"/>
      <c r="J93" s="12"/>
    </row>
    <row r="94" spans="1:10" x14ac:dyDescent="0.2">
      <c r="A94" s="113">
        <v>300</v>
      </c>
      <c r="B94" s="105">
        <v>43466</v>
      </c>
      <c r="I94" s="21"/>
      <c r="J94" s="12"/>
    </row>
    <row r="95" spans="1:10" x14ac:dyDescent="0.2">
      <c r="A95" s="113">
        <v>300</v>
      </c>
      <c r="B95" s="105">
        <v>43497</v>
      </c>
      <c r="I95" s="21"/>
      <c r="J95" s="12"/>
    </row>
    <row r="96" spans="1:10" x14ac:dyDescent="0.2">
      <c r="A96" s="113"/>
      <c r="I96" s="21"/>
      <c r="J96" s="12"/>
    </row>
    <row r="97" spans="1:10" x14ac:dyDescent="0.2">
      <c r="A97" s="7"/>
      <c r="I97" s="21"/>
      <c r="J97" s="12"/>
    </row>
    <row r="98" spans="1:10" x14ac:dyDescent="0.2">
      <c r="A98" s="7"/>
      <c r="I98" s="21"/>
      <c r="J98" s="12"/>
    </row>
    <row r="99" spans="1:10" x14ac:dyDescent="0.2">
      <c r="A99" s="7"/>
      <c r="I99" s="21"/>
      <c r="J99" s="12"/>
    </row>
    <row r="100" spans="1:10" x14ac:dyDescent="0.2">
      <c r="A100" s="7"/>
      <c r="I100" s="21"/>
      <c r="J100" s="12"/>
    </row>
    <row r="101" spans="1:10" x14ac:dyDescent="0.2">
      <c r="A101" s="7"/>
      <c r="I101" s="21"/>
      <c r="J101" s="12"/>
    </row>
    <row r="102" spans="1:10" x14ac:dyDescent="0.2">
      <c r="A102" s="7"/>
      <c r="I102" s="21"/>
      <c r="J102" s="12"/>
    </row>
    <row r="103" spans="1:10" ht="16" thickBot="1" x14ac:dyDescent="0.25">
      <c r="A103" s="60"/>
      <c r="I103" s="21"/>
      <c r="J103" s="12"/>
    </row>
    <row r="104" spans="1:10" ht="17" thickTop="1" thickBot="1" x14ac:dyDescent="0.25">
      <c r="A104" s="72">
        <f t="shared" ref="A104" si="9">SUM(A90:A103)</f>
        <v>1300</v>
      </c>
      <c r="I104" s="21"/>
      <c r="J104" s="12"/>
    </row>
    <row r="105" spans="1:10" ht="16" thickTop="1" x14ac:dyDescent="0.2">
      <c r="I105" s="21"/>
      <c r="J105" s="12"/>
    </row>
    <row r="106" spans="1:10" x14ac:dyDescent="0.2">
      <c r="I106" s="21"/>
      <c r="J106" s="12"/>
    </row>
    <row r="107" spans="1:10" x14ac:dyDescent="0.2">
      <c r="I107" s="21"/>
      <c r="J107" s="12"/>
    </row>
    <row r="109" spans="1:10" ht="19" x14ac:dyDescent="0.25">
      <c r="A109" s="76" t="s">
        <v>127</v>
      </c>
      <c r="B109" s="77"/>
      <c r="C109" s="77"/>
      <c r="D109" s="77"/>
      <c r="E109" s="78"/>
      <c r="F109" s="77"/>
    </row>
    <row r="110" spans="1:10" ht="33" thickBot="1" x14ac:dyDescent="0.25">
      <c r="A110" s="43" t="s">
        <v>120</v>
      </c>
      <c r="B110" s="43" t="s">
        <v>130</v>
      </c>
      <c r="C110" s="43" t="s">
        <v>129</v>
      </c>
      <c r="D110" s="43" t="s">
        <v>143</v>
      </c>
      <c r="E110" s="43" t="s">
        <v>30</v>
      </c>
      <c r="F110" s="8" t="s">
        <v>148</v>
      </c>
    </row>
    <row r="111" spans="1:10" ht="17" thickTop="1" thickBot="1" x14ac:dyDescent="0.25">
      <c r="A111" s="85">
        <f t="shared" ref="A111:A131" si="10">+A5</f>
        <v>6195</v>
      </c>
      <c r="B111" s="61">
        <f t="shared" ref="B111:B131" si="11">+A111*0.428571428571429</f>
        <v>2655.0000000000027</v>
      </c>
      <c r="C111" s="50">
        <v>740.22</v>
      </c>
      <c r="D111" s="51"/>
      <c r="E111" s="51"/>
      <c r="F111" s="96" t="s">
        <v>142</v>
      </c>
    </row>
    <row r="112" spans="1:10" ht="16" thickTop="1" x14ac:dyDescent="0.2">
      <c r="A112" s="86">
        <f t="shared" si="10"/>
        <v>665</v>
      </c>
      <c r="B112" s="62">
        <f t="shared" si="11"/>
        <v>285.00000000000028</v>
      </c>
      <c r="C112" s="54"/>
      <c r="D112" s="7"/>
      <c r="E112" s="3"/>
      <c r="F112" s="96" t="s">
        <v>142</v>
      </c>
    </row>
    <row r="113" spans="1:6" x14ac:dyDescent="0.2">
      <c r="A113" s="86">
        <f t="shared" si="10"/>
        <v>175</v>
      </c>
      <c r="B113" s="62">
        <f t="shared" si="11"/>
        <v>75.000000000000071</v>
      </c>
      <c r="C113" s="54"/>
      <c r="D113" s="7"/>
      <c r="E113" s="3"/>
      <c r="F113" s="4" t="s">
        <v>142</v>
      </c>
    </row>
    <row r="114" spans="1:6" x14ac:dyDescent="0.2">
      <c r="A114" s="86">
        <f t="shared" si="10"/>
        <v>2415</v>
      </c>
      <c r="B114" s="62">
        <f t="shared" si="11"/>
        <v>1035.0000000000009</v>
      </c>
      <c r="C114" s="54"/>
      <c r="D114" s="7"/>
      <c r="E114" s="3"/>
      <c r="F114" s="4" t="s">
        <v>142</v>
      </c>
    </row>
    <row r="115" spans="1:6" x14ac:dyDescent="0.2">
      <c r="A115" s="86">
        <f t="shared" si="10"/>
        <v>175</v>
      </c>
      <c r="B115" s="62">
        <f t="shared" si="11"/>
        <v>75.000000000000071</v>
      </c>
      <c r="C115" s="54"/>
      <c r="D115" s="7"/>
      <c r="E115" s="3"/>
      <c r="F115" s="4" t="s">
        <v>142</v>
      </c>
    </row>
    <row r="116" spans="1:6" x14ac:dyDescent="0.2">
      <c r="A116" s="86">
        <f t="shared" si="10"/>
        <v>175</v>
      </c>
      <c r="B116" s="62">
        <f t="shared" si="11"/>
        <v>75.000000000000071</v>
      </c>
      <c r="C116" s="54"/>
      <c r="D116" s="7"/>
      <c r="E116" s="3"/>
      <c r="F116" s="4" t="s">
        <v>142</v>
      </c>
    </row>
    <row r="117" spans="1:6" x14ac:dyDescent="0.2">
      <c r="A117" s="86">
        <f t="shared" si="10"/>
        <v>840</v>
      </c>
      <c r="B117" s="62">
        <f t="shared" si="11"/>
        <v>360.00000000000034</v>
      </c>
      <c r="C117" s="54"/>
      <c r="D117" s="7"/>
      <c r="E117" s="3"/>
      <c r="F117" s="4" t="s">
        <v>142</v>
      </c>
    </row>
    <row r="118" spans="1:6" x14ac:dyDescent="0.2">
      <c r="A118" s="86">
        <f t="shared" si="10"/>
        <v>385</v>
      </c>
      <c r="B118" s="62">
        <f t="shared" si="11"/>
        <v>165.00000000000017</v>
      </c>
      <c r="C118" s="54"/>
      <c r="D118" s="7"/>
      <c r="E118" s="3"/>
      <c r="F118" s="4"/>
    </row>
    <row r="119" spans="1:6" x14ac:dyDescent="0.2">
      <c r="A119" s="86">
        <f t="shared" si="10"/>
        <v>770</v>
      </c>
      <c r="B119" s="62">
        <f t="shared" si="11"/>
        <v>330.00000000000034</v>
      </c>
      <c r="C119" s="54"/>
      <c r="D119" s="7"/>
      <c r="E119" s="23"/>
    </row>
    <row r="120" spans="1:6" x14ac:dyDescent="0.2">
      <c r="A120" s="86">
        <f t="shared" si="10"/>
        <v>140</v>
      </c>
      <c r="B120" s="62">
        <f t="shared" si="11"/>
        <v>60.000000000000057</v>
      </c>
      <c r="C120" s="54"/>
      <c r="D120" s="7"/>
      <c r="E120" s="23"/>
    </row>
    <row r="121" spans="1:6" x14ac:dyDescent="0.2">
      <c r="A121" s="86">
        <f t="shared" si="10"/>
        <v>245</v>
      </c>
      <c r="B121" s="62">
        <f t="shared" si="11"/>
        <v>105.0000000000001</v>
      </c>
      <c r="C121" s="54"/>
      <c r="D121" s="7"/>
      <c r="E121" s="23"/>
    </row>
    <row r="122" spans="1:6" x14ac:dyDescent="0.2">
      <c r="A122" s="86">
        <f t="shared" si="10"/>
        <v>315</v>
      </c>
      <c r="B122" s="62">
        <f t="shared" si="11"/>
        <v>135.00000000000014</v>
      </c>
      <c r="C122" s="54"/>
      <c r="D122" s="7"/>
      <c r="E122" s="23"/>
    </row>
    <row r="123" spans="1:6" x14ac:dyDescent="0.2">
      <c r="A123" s="86">
        <f t="shared" si="10"/>
        <v>105</v>
      </c>
      <c r="B123" s="62">
        <f t="shared" si="11"/>
        <v>45.000000000000043</v>
      </c>
      <c r="C123" s="54"/>
      <c r="D123" s="7"/>
      <c r="E123" s="23"/>
    </row>
    <row r="124" spans="1:6" x14ac:dyDescent="0.2">
      <c r="A124" s="86">
        <f t="shared" si="10"/>
        <v>0</v>
      </c>
      <c r="B124" s="62">
        <f t="shared" si="11"/>
        <v>0</v>
      </c>
      <c r="C124" s="54"/>
      <c r="D124" s="7"/>
      <c r="E124" s="23"/>
    </row>
    <row r="125" spans="1:6" x14ac:dyDescent="0.2">
      <c r="A125" s="86">
        <f t="shared" si="10"/>
        <v>0</v>
      </c>
      <c r="B125" s="62">
        <f t="shared" si="11"/>
        <v>0</v>
      </c>
      <c r="C125" s="54"/>
      <c r="D125" s="7"/>
      <c r="E125" s="23"/>
    </row>
    <row r="126" spans="1:6" x14ac:dyDescent="0.2">
      <c r="A126" s="86">
        <f t="shared" si="10"/>
        <v>0</v>
      </c>
      <c r="B126" s="62">
        <f t="shared" si="11"/>
        <v>0</v>
      </c>
      <c r="C126" s="54"/>
      <c r="D126" s="7"/>
      <c r="E126" s="23"/>
      <c r="F126" s="4"/>
    </row>
    <row r="127" spans="1:6" x14ac:dyDescent="0.2">
      <c r="A127" s="86">
        <f t="shared" si="10"/>
        <v>0</v>
      </c>
      <c r="B127" s="62">
        <f t="shared" si="11"/>
        <v>0</v>
      </c>
      <c r="C127" s="54"/>
      <c r="D127" s="7"/>
      <c r="E127" s="23"/>
      <c r="F127" s="4"/>
    </row>
    <row r="128" spans="1:6" x14ac:dyDescent="0.2">
      <c r="A128" s="86">
        <f t="shared" si="10"/>
        <v>0</v>
      </c>
      <c r="B128" s="62">
        <f t="shared" si="11"/>
        <v>0</v>
      </c>
      <c r="C128" s="54"/>
      <c r="D128" s="7"/>
      <c r="E128" s="23"/>
      <c r="F128" s="4"/>
    </row>
    <row r="129" spans="1:11" x14ac:dyDescent="0.2">
      <c r="A129" s="86">
        <f t="shared" si="10"/>
        <v>0</v>
      </c>
      <c r="B129" s="62">
        <f t="shared" si="11"/>
        <v>0</v>
      </c>
      <c r="C129" s="54"/>
      <c r="D129" s="7"/>
      <c r="E129" s="23"/>
      <c r="F129" s="4"/>
    </row>
    <row r="130" spans="1:11" x14ac:dyDescent="0.2">
      <c r="A130" s="86">
        <f t="shared" si="10"/>
        <v>0</v>
      </c>
      <c r="B130" s="62">
        <f t="shared" si="11"/>
        <v>0</v>
      </c>
      <c r="C130" s="54"/>
      <c r="D130" s="7"/>
      <c r="E130" s="23"/>
      <c r="F130" s="4"/>
    </row>
    <row r="131" spans="1:11" ht="16" thickBot="1" x14ac:dyDescent="0.25">
      <c r="A131" s="87">
        <f t="shared" si="10"/>
        <v>0</v>
      </c>
      <c r="B131" s="58">
        <f t="shared" si="11"/>
        <v>0</v>
      </c>
      <c r="C131" s="80"/>
      <c r="D131" s="60"/>
      <c r="E131" s="3"/>
      <c r="F131" s="4"/>
    </row>
    <row r="132" spans="1:11" ht="17" thickTop="1" thickBot="1" x14ac:dyDescent="0.25">
      <c r="A132" s="88">
        <f>SUM(A111:A131)</f>
        <v>12600</v>
      </c>
      <c r="B132" s="81">
        <f>SUM(B111:B131)</f>
        <v>5400.0000000000045</v>
      </c>
      <c r="C132" s="81">
        <f>SUM(C111:C131)</f>
        <v>740.22</v>
      </c>
      <c r="D132" s="81">
        <f>SUM(D111:D131)</f>
        <v>0</v>
      </c>
      <c r="E132" s="81">
        <f>SUM(E111:E131)</f>
        <v>0</v>
      </c>
      <c r="F132" s="4"/>
    </row>
    <row r="133" spans="1:11" ht="21" thickTop="1" thickBot="1" x14ac:dyDescent="0.3">
      <c r="A133" s="2"/>
      <c r="I133" s="12"/>
      <c r="J133" s="12"/>
      <c r="K133" s="13"/>
    </row>
    <row r="134" spans="1:11" ht="20" thickBot="1" x14ac:dyDescent="0.3">
      <c r="A134" s="2"/>
      <c r="E134" s="12" t="s">
        <v>151</v>
      </c>
      <c r="G134" s="89">
        <f>SUM(B132:E132)</f>
        <v>6140.2200000000048</v>
      </c>
      <c r="J134" s="12"/>
      <c r="K134" s="13"/>
    </row>
    <row r="135" spans="1:11" ht="20" thickTop="1" x14ac:dyDescent="0.25">
      <c r="A135" s="2"/>
      <c r="I135" s="12"/>
      <c r="J135" s="12"/>
      <c r="K135" s="13"/>
    </row>
    <row r="136" spans="1:11" ht="19" x14ac:dyDescent="0.25">
      <c r="A136" s="76" t="s">
        <v>128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7"/>
    </row>
    <row r="137" spans="1:11" ht="33" thickBot="1" x14ac:dyDescent="0.25">
      <c r="A137" s="41" t="s">
        <v>143</v>
      </c>
      <c r="B137" s="41" t="s">
        <v>144</v>
      </c>
      <c r="C137" s="41" t="s">
        <v>145</v>
      </c>
      <c r="D137" s="41" t="s">
        <v>146</v>
      </c>
      <c r="E137" s="41" t="s">
        <v>69</v>
      </c>
      <c r="F137" s="41" t="s">
        <v>30</v>
      </c>
      <c r="G137" s="41" t="s">
        <v>30</v>
      </c>
      <c r="H137" s="41" t="s">
        <v>37</v>
      </c>
    </row>
    <row r="138" spans="1:11" x14ac:dyDescent="0.2">
      <c r="A138" s="118">
        <v>287.36</v>
      </c>
      <c r="B138" s="119"/>
      <c r="C138" s="118">
        <v>57.84</v>
      </c>
      <c r="D138" s="6"/>
      <c r="E138" s="6"/>
      <c r="F138" s="6"/>
      <c r="G138" s="6"/>
      <c r="H138" s="6"/>
    </row>
    <row r="139" spans="1:11" x14ac:dyDescent="0.2">
      <c r="A139" s="113">
        <v>538.66999999999996</v>
      </c>
      <c r="B139" s="118"/>
      <c r="C139" s="113"/>
      <c r="D139" s="7"/>
      <c r="E139" s="7"/>
      <c r="F139" s="7"/>
      <c r="G139" s="7"/>
      <c r="H139" s="7"/>
    </row>
    <row r="140" spans="1:11" x14ac:dyDescent="0.2">
      <c r="A140" s="113">
        <v>89.59</v>
      </c>
      <c r="B140" s="113"/>
      <c r="C140" s="113"/>
      <c r="D140" s="7"/>
      <c r="E140" s="7"/>
      <c r="F140" s="7"/>
      <c r="G140" s="7"/>
      <c r="H140" s="7"/>
    </row>
    <row r="141" spans="1:11" x14ac:dyDescent="0.2">
      <c r="A141" s="113">
        <v>124.27</v>
      </c>
      <c r="B141" s="113"/>
      <c r="C141" s="113"/>
      <c r="D141" s="7"/>
      <c r="E141" s="7"/>
      <c r="F141" s="7"/>
      <c r="G141" s="7"/>
      <c r="H141" s="7"/>
    </row>
    <row r="142" spans="1:11" x14ac:dyDescent="0.2">
      <c r="A142" s="113">
        <v>456.93</v>
      </c>
      <c r="B142" s="113"/>
      <c r="C142" s="113"/>
      <c r="D142" s="7"/>
      <c r="E142" s="7"/>
      <c r="F142" s="7"/>
      <c r="G142" s="7"/>
      <c r="H142" s="7"/>
    </row>
    <row r="143" spans="1:11" x14ac:dyDescent="0.2">
      <c r="A143" s="113">
        <v>6.36</v>
      </c>
      <c r="B143" s="113"/>
      <c r="C143" s="113"/>
      <c r="D143" s="7"/>
      <c r="E143" s="7"/>
      <c r="F143" s="7"/>
      <c r="G143" s="7"/>
      <c r="H143" s="7"/>
    </row>
    <row r="144" spans="1:11" x14ac:dyDescent="0.2">
      <c r="A144" s="113">
        <v>134.96</v>
      </c>
      <c r="B144" s="113"/>
      <c r="C144" s="113"/>
      <c r="D144" s="7"/>
      <c r="E144" s="7"/>
      <c r="F144" s="7"/>
      <c r="G144" s="7"/>
      <c r="H144" s="7"/>
    </row>
    <row r="145" spans="1:8" x14ac:dyDescent="0.2">
      <c r="A145" s="113">
        <v>361.59</v>
      </c>
      <c r="B145" s="113"/>
      <c r="C145" s="113"/>
      <c r="D145" s="7"/>
      <c r="E145" s="7"/>
      <c r="F145" s="7"/>
      <c r="G145" s="7"/>
      <c r="H145" s="7"/>
    </row>
    <row r="146" spans="1:8" x14ac:dyDescent="0.2">
      <c r="A146" s="113">
        <v>431.78</v>
      </c>
      <c r="B146" s="113"/>
      <c r="C146" s="113"/>
      <c r="D146" s="7"/>
      <c r="E146" s="7"/>
      <c r="F146" s="7"/>
      <c r="G146" s="7"/>
      <c r="H146" s="7"/>
    </row>
    <row r="147" spans="1:8" x14ac:dyDescent="0.2">
      <c r="A147" s="113">
        <v>182.62</v>
      </c>
      <c r="B147" s="113"/>
      <c r="C147" s="113"/>
      <c r="D147" s="7"/>
      <c r="E147" s="7"/>
      <c r="F147" s="7"/>
      <c r="G147" s="7"/>
      <c r="H147" s="7"/>
    </row>
    <row r="148" spans="1:8" x14ac:dyDescent="0.2">
      <c r="A148" s="113">
        <v>41.82</v>
      </c>
      <c r="B148" s="113"/>
      <c r="C148" s="113"/>
      <c r="D148" s="7"/>
      <c r="E148" s="7"/>
      <c r="F148" s="7"/>
      <c r="G148" s="7"/>
      <c r="H148" s="7"/>
    </row>
    <row r="149" spans="1:8" x14ac:dyDescent="0.2">
      <c r="A149" s="113">
        <v>55.3</v>
      </c>
      <c r="B149" s="120"/>
      <c r="C149" s="113"/>
      <c r="D149" s="7"/>
      <c r="E149" s="7"/>
      <c r="F149" s="7"/>
      <c r="G149" s="7"/>
      <c r="H149" s="7"/>
    </row>
    <row r="150" spans="1:8" x14ac:dyDescent="0.2">
      <c r="A150" s="113">
        <v>415</v>
      </c>
      <c r="B150" s="121"/>
      <c r="C150" s="113"/>
      <c r="D150" s="7"/>
      <c r="E150" s="7"/>
      <c r="F150" s="7"/>
      <c r="G150" s="7"/>
      <c r="H150" s="7"/>
    </row>
    <row r="151" spans="1:8" x14ac:dyDescent="0.2">
      <c r="A151" s="113">
        <v>469.48</v>
      </c>
      <c r="B151" s="113"/>
      <c r="C151" s="113"/>
      <c r="D151" s="7"/>
      <c r="E151" s="7"/>
      <c r="F151" s="7"/>
      <c r="G151" s="7"/>
      <c r="H151" s="7"/>
    </row>
    <row r="152" spans="1:8" x14ac:dyDescent="0.2">
      <c r="A152" s="113">
        <v>297.89</v>
      </c>
      <c r="B152" s="113"/>
      <c r="C152" s="113"/>
      <c r="D152" s="7"/>
      <c r="E152" s="7"/>
      <c r="F152" s="7"/>
      <c r="G152" s="7"/>
      <c r="H152" s="7"/>
    </row>
    <row r="153" spans="1:8" x14ac:dyDescent="0.2">
      <c r="A153" s="113">
        <v>223.14</v>
      </c>
      <c r="B153" s="113"/>
      <c r="C153" s="113"/>
      <c r="D153" s="7"/>
      <c r="E153" s="7"/>
      <c r="F153" s="7"/>
      <c r="G153" s="7"/>
      <c r="H153" s="7"/>
    </row>
    <row r="154" spans="1:8" x14ac:dyDescent="0.2">
      <c r="A154" s="7">
        <v>192.72</v>
      </c>
      <c r="B154" s="7"/>
      <c r="C154" s="7"/>
      <c r="D154" s="7"/>
      <c r="E154" s="7"/>
      <c r="F154" s="7"/>
      <c r="G154" s="7"/>
      <c r="H154" s="7"/>
    </row>
    <row r="155" spans="1:8" x14ac:dyDescent="0.2">
      <c r="A155" s="7">
        <v>-23.26</v>
      </c>
      <c r="B155" s="7"/>
      <c r="C155" s="7"/>
      <c r="D155" s="7"/>
      <c r="E155" s="7"/>
      <c r="F155" s="7"/>
      <c r="G155" s="7"/>
      <c r="H155" s="7"/>
    </row>
    <row r="156" spans="1:8" x14ac:dyDescent="0.2">
      <c r="A156" s="7">
        <v>-183.29</v>
      </c>
      <c r="B156" s="7"/>
      <c r="C156" s="7"/>
      <c r="D156" s="7"/>
      <c r="E156" s="7"/>
      <c r="F156" s="7"/>
      <c r="G156" s="7"/>
      <c r="H156" s="7"/>
    </row>
    <row r="157" spans="1:8" x14ac:dyDescent="0.2">
      <c r="A157" s="7"/>
      <c r="B157" s="7"/>
      <c r="C157" s="7"/>
      <c r="D157" s="7"/>
      <c r="E157" s="7"/>
      <c r="F157" s="7"/>
      <c r="G157" s="7"/>
      <c r="H157" s="7"/>
    </row>
    <row r="158" spans="1:8" x14ac:dyDescent="0.2">
      <c r="A158" s="7"/>
      <c r="B158" s="7"/>
      <c r="C158" s="7"/>
      <c r="D158" s="7"/>
      <c r="E158" s="7"/>
      <c r="F158" s="7"/>
      <c r="G158" s="7"/>
      <c r="H158" s="7"/>
    </row>
    <row r="159" spans="1:8" x14ac:dyDescent="0.2">
      <c r="A159" s="113"/>
      <c r="B159" s="7"/>
      <c r="C159" s="7"/>
      <c r="D159" s="7"/>
      <c r="E159" s="7"/>
      <c r="F159" s="7"/>
      <c r="G159" s="7"/>
      <c r="H159" s="7"/>
    </row>
    <row r="160" spans="1:8" x14ac:dyDescent="0.2">
      <c r="A160" s="113"/>
      <c r="B160" s="7"/>
      <c r="C160" s="7"/>
      <c r="D160" s="7"/>
      <c r="E160" s="7"/>
      <c r="F160" s="7"/>
      <c r="G160" s="7"/>
      <c r="H160" s="60"/>
    </row>
    <row r="161" spans="1:11" ht="16" thickBot="1" x14ac:dyDescent="0.25">
      <c r="A161" s="60"/>
      <c r="B161" s="60"/>
      <c r="C161" s="60"/>
      <c r="D161" s="60"/>
      <c r="E161" s="60"/>
      <c r="F161" s="60"/>
      <c r="G161" s="60"/>
      <c r="H161" s="66"/>
    </row>
    <row r="162" spans="1:11" ht="17" thickTop="1" thickBot="1" x14ac:dyDescent="0.25">
      <c r="A162" s="72">
        <f>SUM(A138:A161)</f>
        <v>4102.93</v>
      </c>
      <c r="B162" s="72">
        <f t="shared" ref="B162" si="12">SUM(B138:B161)</f>
        <v>0</v>
      </c>
      <c r="C162" s="72">
        <f t="shared" ref="C162" si="13">SUM(C138:C161)</f>
        <v>57.84</v>
      </c>
      <c r="D162" s="72">
        <f t="shared" ref="D162" si="14">SUM(D138:D161)</f>
        <v>0</v>
      </c>
      <c r="E162" s="72">
        <f t="shared" ref="E162" si="15">SUM(E138:E161)</f>
        <v>0</v>
      </c>
      <c r="F162" s="72">
        <f t="shared" ref="F162" si="16">SUM(F138:F161)</f>
        <v>0</v>
      </c>
      <c r="G162" s="72">
        <f t="shared" ref="G162" si="17">SUM(G138:G161)</f>
        <v>0</v>
      </c>
      <c r="H162" s="72">
        <f t="shared" ref="H162" si="18">SUM(H138:H161)</f>
        <v>0</v>
      </c>
    </row>
    <row r="163" spans="1:11" ht="17" thickTop="1" thickBot="1" x14ac:dyDescent="0.25">
      <c r="A163" s="58"/>
      <c r="B163" s="58"/>
      <c r="C163" s="58"/>
      <c r="D163" s="58"/>
      <c r="E163" s="58"/>
      <c r="F163" s="58"/>
      <c r="G163" s="58"/>
      <c r="H163" s="58"/>
      <c r="I163" s="59"/>
      <c r="J163" s="58"/>
      <c r="K163" s="24"/>
    </row>
    <row r="164" spans="1:11" ht="16" thickBot="1" x14ac:dyDescent="0.25">
      <c r="G164" s="12" t="s">
        <v>149</v>
      </c>
      <c r="H164" s="12"/>
      <c r="I164" s="89">
        <f>SUM(A162:H162)</f>
        <v>4160.7700000000004</v>
      </c>
    </row>
    <row r="165" spans="1:11" ht="16" thickTop="1" x14ac:dyDescent="0.2">
      <c r="D165" t="s">
        <v>198</v>
      </c>
      <c r="G165" s="12"/>
      <c r="H165" s="12"/>
      <c r="I165" s="12"/>
    </row>
    <row r="166" spans="1:11" x14ac:dyDescent="0.2">
      <c r="D166" t="s">
        <v>188</v>
      </c>
      <c r="G166" s="12"/>
      <c r="H166" s="12"/>
      <c r="I166" s="12"/>
    </row>
    <row r="167" spans="1:11" x14ac:dyDescent="0.2">
      <c r="A167" t="s">
        <v>155</v>
      </c>
      <c r="C167" s="102">
        <v>8763.51</v>
      </c>
      <c r="D167" s="102">
        <v>8763.51</v>
      </c>
      <c r="E167" t="s">
        <v>160</v>
      </c>
      <c r="G167" s="102">
        <v>6664.15</v>
      </c>
    </row>
    <row r="168" spans="1:11" x14ac:dyDescent="0.2">
      <c r="A168" s="16" t="s">
        <v>156</v>
      </c>
      <c r="C168" s="16">
        <f>+K29</f>
        <v>21901.469999999998</v>
      </c>
      <c r="D168" s="108">
        <v>24970.37</v>
      </c>
      <c r="E168" t="s">
        <v>156</v>
      </c>
      <c r="G168" s="16">
        <f>C168</f>
        <v>21901.469999999998</v>
      </c>
      <c r="H168" s="16"/>
      <c r="I168" s="16"/>
    </row>
    <row r="169" spans="1:11" x14ac:dyDescent="0.2">
      <c r="A169" s="16" t="s">
        <v>159</v>
      </c>
      <c r="C169" s="16">
        <f>+K70</f>
        <v>20983.46</v>
      </c>
      <c r="D169" s="108">
        <v>23916.36</v>
      </c>
      <c r="E169" t="s">
        <v>159</v>
      </c>
      <c r="G169" s="16">
        <f>C169</f>
        <v>20983.46</v>
      </c>
      <c r="H169" s="16"/>
    </row>
    <row r="170" spans="1:11" x14ac:dyDescent="0.2">
      <c r="A170" s="16"/>
      <c r="C170" s="16"/>
      <c r="D170" s="16"/>
      <c r="E170" s="12" t="s">
        <v>161</v>
      </c>
      <c r="F170" s="12"/>
      <c r="G170" s="112">
        <f>+G167+G168-G169</f>
        <v>7582.1599999999962</v>
      </c>
      <c r="H170" s="109" t="s">
        <v>199</v>
      </c>
      <c r="I170" s="109"/>
      <c r="J170" s="64"/>
    </row>
    <row r="171" spans="1:11" x14ac:dyDescent="0.2">
      <c r="A171" s="16"/>
      <c r="C171" s="16"/>
      <c r="G171" s="16"/>
      <c r="H171" s="16"/>
    </row>
    <row r="172" spans="1:11" x14ac:dyDescent="0.2">
      <c r="A172" s="16" t="s">
        <v>176</v>
      </c>
      <c r="C172" s="16">
        <f>A85</f>
        <v>1326</v>
      </c>
      <c r="D172" s="108">
        <v>742</v>
      </c>
      <c r="E172" t="s">
        <v>175</v>
      </c>
      <c r="G172" s="101">
        <v>-121.86</v>
      </c>
      <c r="H172" s="16"/>
    </row>
    <row r="173" spans="1:11" x14ac:dyDescent="0.2">
      <c r="A173" s="16" t="s">
        <v>187</v>
      </c>
      <c r="C173" s="16">
        <f>A104</f>
        <v>1300</v>
      </c>
      <c r="D173" s="108">
        <v>885</v>
      </c>
      <c r="E173" t="s">
        <v>176</v>
      </c>
      <c r="G173" s="16">
        <f>+A85</f>
        <v>1326</v>
      </c>
      <c r="H173" s="16"/>
    </row>
    <row r="174" spans="1:11" x14ac:dyDescent="0.2">
      <c r="A174" s="16"/>
      <c r="C174" s="16"/>
      <c r="D174" s="16"/>
      <c r="E174" t="s">
        <v>177</v>
      </c>
      <c r="G174" s="16">
        <f>A104</f>
        <v>1300</v>
      </c>
      <c r="H174" s="16"/>
    </row>
    <row r="175" spans="1:11" x14ac:dyDescent="0.2">
      <c r="A175" s="16"/>
      <c r="C175" s="16"/>
      <c r="E175" s="12" t="s">
        <v>178</v>
      </c>
      <c r="F175" s="21"/>
      <c r="G175" s="13">
        <f>+G172+G173-G174</f>
        <v>-95.8599999999999</v>
      </c>
      <c r="H175" s="16"/>
    </row>
    <row r="176" spans="1:11" x14ac:dyDescent="0.2">
      <c r="A176" s="16" t="s">
        <v>157</v>
      </c>
      <c r="C176" s="16">
        <f>G134</f>
        <v>6140.2200000000048</v>
      </c>
      <c r="D176" s="108">
        <v>6323.51</v>
      </c>
    </row>
    <row r="177" spans="1:9" x14ac:dyDescent="0.2">
      <c r="A177" s="16" t="s">
        <v>163</v>
      </c>
      <c r="C177" s="16">
        <f>I164</f>
        <v>4160.7700000000004</v>
      </c>
      <c r="D177" s="108">
        <v>4344.0600000000004</v>
      </c>
      <c r="E177" t="s">
        <v>162</v>
      </c>
      <c r="G177" s="102">
        <v>2221.2199999999998</v>
      </c>
    </row>
    <row r="178" spans="1:9" x14ac:dyDescent="0.2">
      <c r="A178" s="16"/>
      <c r="C178" s="16"/>
      <c r="E178" t="s">
        <v>157</v>
      </c>
      <c r="G178" s="16">
        <f>+C176</f>
        <v>6140.2200000000048</v>
      </c>
      <c r="I178" s="16"/>
    </row>
    <row r="179" spans="1:9" x14ac:dyDescent="0.2">
      <c r="E179" t="s">
        <v>163</v>
      </c>
      <c r="G179" s="16">
        <f>+C177</f>
        <v>4160.7700000000004</v>
      </c>
    </row>
    <row r="180" spans="1:9" x14ac:dyDescent="0.2">
      <c r="A180" t="s">
        <v>189</v>
      </c>
      <c r="C180" s="108">
        <v>1800</v>
      </c>
      <c r="E180" t="s">
        <v>164</v>
      </c>
      <c r="G180" s="13">
        <f>+G177+G178-G179</f>
        <v>4200.6700000000037</v>
      </c>
      <c r="H180" s="16"/>
    </row>
    <row r="181" spans="1:9" x14ac:dyDescent="0.2">
      <c r="A181" t="s">
        <v>190</v>
      </c>
      <c r="C181" s="108">
        <v>1767</v>
      </c>
      <c r="G181" s="16"/>
      <c r="H181" s="16"/>
    </row>
    <row r="182" spans="1:9" x14ac:dyDescent="0.2">
      <c r="A182" s="16" t="s">
        <v>197</v>
      </c>
      <c r="C182" s="16">
        <f>+C181-C180</f>
        <v>-33</v>
      </c>
      <c r="G182" s="16"/>
      <c r="H182" s="16"/>
    </row>
    <row r="183" spans="1:9" ht="16" thickBot="1" x14ac:dyDescent="0.25">
      <c r="G183" s="16"/>
      <c r="H183" s="16"/>
    </row>
    <row r="184" spans="1:9" ht="16" thickBot="1" x14ac:dyDescent="0.25">
      <c r="A184" t="s">
        <v>158</v>
      </c>
      <c r="C184" s="110">
        <f>+C167+C168-C169+C172-C173+C176-C177+C182</f>
        <v>11653.970000000001</v>
      </c>
      <c r="D184" s="110">
        <f>+D167+D168-D169+D172-D173+D176-D177</f>
        <v>11653.969999999998</v>
      </c>
      <c r="E184" t="s">
        <v>191</v>
      </c>
    </row>
    <row r="185" spans="1:9" x14ac:dyDescent="0.2">
      <c r="C185" s="111" t="s">
        <v>192</v>
      </c>
      <c r="D185" s="64"/>
    </row>
    <row r="187" spans="1:9" x14ac:dyDescent="0.2">
      <c r="A187" s="106" t="s">
        <v>194</v>
      </c>
      <c r="B187" s="106"/>
    </row>
    <row r="188" spans="1:9" x14ac:dyDescent="0.2">
      <c r="C188" s="16"/>
    </row>
    <row r="190" spans="1:9" x14ac:dyDescent="0.2">
      <c r="C190" s="16"/>
    </row>
  </sheetData>
  <mergeCells count="1">
    <mergeCell ref="A1:K1"/>
  </mergeCells>
  <printOptions gridLines="1"/>
  <pageMargins left="0.25" right="0.25" top="0.75" bottom="0.75" header="0.3" footer="0.3"/>
  <pageSetup scale="8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D5806-0B79-8046-BC0E-0ADCA479ED33}">
  <sheetPr>
    <pageSetUpPr fitToPage="1"/>
  </sheetPr>
  <dimension ref="A1:O68"/>
  <sheetViews>
    <sheetView topLeftCell="A32" workbookViewId="0">
      <selection activeCell="E19" sqref="E19"/>
    </sheetView>
  </sheetViews>
  <sheetFormatPr baseColWidth="10" defaultColWidth="8.83203125" defaultRowHeight="15" x14ac:dyDescent="0.2"/>
  <cols>
    <col min="1" max="1" width="7.6640625" customWidth="1"/>
    <col min="2" max="2" width="30" bestFit="1" customWidth="1"/>
    <col min="3" max="3" width="6.6640625" customWidth="1"/>
    <col min="4" max="4" width="15.5" customWidth="1"/>
    <col min="5" max="5" width="13.83203125" customWidth="1"/>
    <col min="6" max="6" width="2.33203125" customWidth="1"/>
    <col min="7" max="7" width="2.1640625" customWidth="1"/>
    <col min="8" max="8" width="11.5" bestFit="1" customWidth="1"/>
    <col min="9" max="9" width="2.1640625" customWidth="1"/>
    <col min="10" max="10" width="11.83203125" customWidth="1"/>
    <col min="11" max="11" width="7.1640625" customWidth="1"/>
  </cols>
  <sheetData>
    <row r="1" spans="1:11" ht="2.25" hidden="1" customHeight="1" x14ac:dyDescent="0.2">
      <c r="B1" s="73"/>
    </row>
    <row r="2" spans="1:11" ht="0.75" customHeight="1" x14ac:dyDescent="0.2">
      <c r="B2" s="73"/>
    </row>
    <row r="3" spans="1:11" ht="14.25" customHeight="1" x14ac:dyDescent="0.2">
      <c r="A3" t="s">
        <v>169</v>
      </c>
      <c r="B3" s="99">
        <f ca="1">TODAY()</f>
        <v>43556</v>
      </c>
      <c r="C3" s="36" t="s">
        <v>115</v>
      </c>
      <c r="D3" s="33"/>
      <c r="E3" s="33"/>
      <c r="F3" s="33"/>
    </row>
    <row r="4" spans="1:11" ht="14" customHeight="1" x14ac:dyDescent="0.2">
      <c r="B4" s="73"/>
      <c r="C4" s="36" t="s">
        <v>165</v>
      </c>
      <c r="D4" s="33"/>
      <c r="E4" s="33"/>
      <c r="F4" s="33"/>
    </row>
    <row r="5" spans="1:11" ht="14" customHeight="1" x14ac:dyDescent="0.2">
      <c r="C5" s="33"/>
      <c r="D5" s="36" t="s">
        <v>113</v>
      </c>
      <c r="E5" s="33"/>
      <c r="F5" s="33"/>
    </row>
    <row r="6" spans="1:11" ht="19" x14ac:dyDescent="0.25">
      <c r="C6" s="33"/>
      <c r="D6" s="36"/>
      <c r="E6" s="97" t="s">
        <v>196</v>
      </c>
      <c r="F6" s="33"/>
      <c r="H6" s="97" t="s">
        <v>166</v>
      </c>
      <c r="J6" s="97" t="s">
        <v>168</v>
      </c>
    </row>
    <row r="7" spans="1:11" ht="14" customHeight="1" x14ac:dyDescent="0.2">
      <c r="E7" s="98" t="s">
        <v>167</v>
      </c>
      <c r="H7" s="98" t="s">
        <v>167</v>
      </c>
      <c r="J7" s="36" t="s">
        <v>111</v>
      </c>
    </row>
    <row r="8" spans="1:11" ht="14" customHeight="1" x14ac:dyDescent="0.2">
      <c r="A8" s="36" t="s">
        <v>112</v>
      </c>
    </row>
    <row r="9" spans="1:11" ht="14" customHeight="1" x14ac:dyDescent="0.2">
      <c r="B9" s="33" t="s">
        <v>88</v>
      </c>
      <c r="E9" s="122">
        <v>6664.15</v>
      </c>
      <c r="F9" s="36"/>
      <c r="G9" s="36"/>
      <c r="H9" s="122">
        <v>6664.15</v>
      </c>
      <c r="I9" s="36"/>
      <c r="J9" s="36"/>
    </row>
    <row r="10" spans="1:11" ht="9.75" customHeight="1" x14ac:dyDescent="0.2">
      <c r="E10" s="40"/>
      <c r="F10" s="36"/>
      <c r="G10" s="36"/>
      <c r="H10" s="40"/>
      <c r="I10" s="36"/>
      <c r="J10" s="36"/>
    </row>
    <row r="11" spans="1:11" ht="14" customHeight="1" x14ac:dyDescent="0.2">
      <c r="B11" s="33" t="s">
        <v>171</v>
      </c>
      <c r="E11" s="29">
        <f>'Income &amp; Expense 18-19'!B27</f>
        <v>7199.9999999999955</v>
      </c>
      <c r="F11" s="36"/>
      <c r="G11" s="36"/>
      <c r="H11" s="29">
        <v>7200</v>
      </c>
      <c r="I11" s="36"/>
      <c r="J11" s="39">
        <v>7050</v>
      </c>
      <c r="K11" s="100" t="s">
        <v>170</v>
      </c>
    </row>
    <row r="12" spans="1:11" ht="14" customHeight="1" x14ac:dyDescent="0.2">
      <c r="B12" s="33" t="s">
        <v>109</v>
      </c>
      <c r="E12" s="29">
        <f>'Income &amp; Expense 18-19'!C27</f>
        <v>537</v>
      </c>
      <c r="F12" s="36"/>
      <c r="G12" s="36"/>
      <c r="H12" s="29">
        <v>300</v>
      </c>
      <c r="I12" s="36"/>
      <c r="J12" s="31">
        <v>370</v>
      </c>
    </row>
    <row r="13" spans="1:11" ht="14" customHeight="1" x14ac:dyDescent="0.2">
      <c r="B13" s="33" t="s">
        <v>108</v>
      </c>
      <c r="E13" s="29">
        <f>'Income &amp; Expense 18-19'!D27</f>
        <v>3485</v>
      </c>
      <c r="F13" s="36"/>
      <c r="G13" s="36"/>
      <c r="H13" s="29">
        <v>550</v>
      </c>
      <c r="I13" s="36"/>
      <c r="J13" s="31">
        <v>570</v>
      </c>
    </row>
    <row r="14" spans="1:11" ht="14" customHeight="1" x14ac:dyDescent="0.2">
      <c r="B14" s="33" t="s">
        <v>107</v>
      </c>
      <c r="E14" s="29">
        <f>'Income &amp; Expense 18-19'!E27</f>
        <v>0</v>
      </c>
      <c r="F14" s="36"/>
      <c r="G14" s="36"/>
      <c r="H14" s="29">
        <v>250</v>
      </c>
      <c r="I14" s="36"/>
      <c r="J14" s="31">
        <v>0</v>
      </c>
    </row>
    <row r="15" spans="1:11" ht="14" customHeight="1" x14ac:dyDescent="0.2">
      <c r="B15" s="33" t="s">
        <v>116</v>
      </c>
      <c r="E15" s="29">
        <f>'Income &amp; Expense 18-19'!F27</f>
        <v>460</v>
      </c>
      <c r="F15" s="36"/>
      <c r="G15" s="36"/>
      <c r="H15" s="29">
        <v>0</v>
      </c>
      <c r="I15" s="36"/>
      <c r="J15" s="31">
        <v>0</v>
      </c>
    </row>
    <row r="16" spans="1:11" ht="14" customHeight="1" x14ac:dyDescent="0.2">
      <c r="B16" s="33" t="s">
        <v>105</v>
      </c>
      <c r="E16" s="29">
        <f>'Income &amp; Expense 18-19'!G27</f>
        <v>975.35</v>
      </c>
      <c r="F16" s="36"/>
      <c r="G16" s="36"/>
      <c r="H16" s="29">
        <v>1000</v>
      </c>
      <c r="I16" s="36"/>
      <c r="J16" s="31">
        <v>555</v>
      </c>
    </row>
    <row r="17" spans="1:15" ht="14" customHeight="1" x14ac:dyDescent="0.2">
      <c r="B17" s="33" t="s">
        <v>104</v>
      </c>
      <c r="E17" s="29">
        <f>'Income &amp; Expense 18-19'!H27</f>
        <v>1597.12</v>
      </c>
      <c r="F17" s="36"/>
      <c r="G17" s="36"/>
      <c r="H17" s="29">
        <v>1000</v>
      </c>
      <c r="I17" s="36"/>
      <c r="J17" s="38">
        <v>1177</v>
      </c>
    </row>
    <row r="18" spans="1:15" ht="12" customHeight="1" x14ac:dyDescent="0.2">
      <c r="B18" s="33"/>
      <c r="E18" s="37"/>
      <c r="F18" s="36"/>
      <c r="G18" s="36"/>
      <c r="H18" s="37"/>
      <c r="I18" s="36"/>
      <c r="J18" s="31"/>
    </row>
    <row r="19" spans="1:15" ht="17.25" customHeight="1" x14ac:dyDescent="0.2">
      <c r="B19" s="33"/>
      <c r="E19" s="30">
        <f>SUM(E9:E17)</f>
        <v>20918.619999999992</v>
      </c>
      <c r="F19" s="36"/>
      <c r="G19" s="36" t="s">
        <v>103</v>
      </c>
      <c r="H19" s="30">
        <f>SUM(H9:H17)</f>
        <v>16964.150000000001</v>
      </c>
      <c r="I19" s="36"/>
      <c r="J19" s="31"/>
    </row>
    <row r="20" spans="1:15" ht="9.75" customHeight="1" x14ac:dyDescent="0.2">
      <c r="B20" s="33"/>
      <c r="E20" s="29"/>
      <c r="F20" s="36"/>
      <c r="G20" s="36"/>
      <c r="H20" s="29"/>
      <c r="I20" s="36"/>
      <c r="J20" s="31"/>
      <c r="O20" s="12"/>
    </row>
    <row r="21" spans="1:15" ht="9.75" customHeight="1" x14ac:dyDescent="0.2">
      <c r="B21" s="33"/>
      <c r="E21" s="29"/>
      <c r="F21" s="36"/>
      <c r="G21" s="36"/>
      <c r="H21" s="29"/>
      <c r="I21" s="36"/>
      <c r="J21" s="31"/>
    </row>
    <row r="22" spans="1:15" ht="14" customHeight="1" x14ac:dyDescent="0.2">
      <c r="A22" s="36" t="s">
        <v>102</v>
      </c>
      <c r="B22" s="33"/>
      <c r="E22" s="29"/>
      <c r="F22" s="36"/>
      <c r="G22" s="36"/>
      <c r="I22" s="36"/>
      <c r="J22" s="31"/>
    </row>
    <row r="23" spans="1:15" ht="14" customHeight="1" x14ac:dyDescent="0.2">
      <c r="B23" s="33" t="s">
        <v>101</v>
      </c>
      <c r="E23" s="29">
        <f>'Income &amp; Expense 18-19'!A47</f>
        <v>2794.4399999999996</v>
      </c>
      <c r="F23" s="36"/>
      <c r="G23" s="36"/>
      <c r="H23" s="29">
        <v>3000</v>
      </c>
      <c r="I23" s="36"/>
      <c r="J23" s="38">
        <v>2767</v>
      </c>
    </row>
    <row r="24" spans="1:15" ht="14" customHeight="1" x14ac:dyDescent="0.2">
      <c r="B24" s="33" t="s">
        <v>100</v>
      </c>
      <c r="E24" s="29">
        <f>'Income &amp; Expense 18-19'!B47</f>
        <v>1846.7999999999997</v>
      </c>
      <c r="F24" s="36"/>
      <c r="G24" s="36"/>
      <c r="H24" s="29">
        <v>1500</v>
      </c>
      <c r="I24" s="36"/>
      <c r="J24" s="38">
        <v>1482</v>
      </c>
    </row>
    <row r="25" spans="1:15" ht="14" customHeight="1" x14ac:dyDescent="0.2">
      <c r="B25" s="33" t="s">
        <v>99</v>
      </c>
      <c r="E25" s="29">
        <f>'Income &amp; Expense 18-19'!C47</f>
        <v>478.74</v>
      </c>
      <c r="F25" s="36"/>
      <c r="G25" s="36"/>
      <c r="H25" s="29">
        <v>500</v>
      </c>
      <c r="I25" s="36"/>
      <c r="J25" s="31">
        <v>688</v>
      </c>
    </row>
    <row r="26" spans="1:15" ht="14" customHeight="1" x14ac:dyDescent="0.2">
      <c r="B26" s="33" t="s">
        <v>98</v>
      </c>
      <c r="E26" s="29">
        <f>'Income &amp; Expense 18-19'!D47</f>
        <v>23.95</v>
      </c>
      <c r="F26" s="36"/>
      <c r="G26" s="36"/>
      <c r="H26" s="29">
        <v>100</v>
      </c>
      <c r="I26" s="36"/>
      <c r="J26" s="31">
        <v>81</v>
      </c>
    </row>
    <row r="27" spans="1:15" ht="14" customHeight="1" x14ac:dyDescent="0.2">
      <c r="B27" s="33" t="s">
        <v>97</v>
      </c>
      <c r="E27" s="29">
        <f>'Income &amp; Expense 18-19'!E47</f>
        <v>190.17000000000002</v>
      </c>
      <c r="F27" s="36"/>
      <c r="G27" s="36"/>
      <c r="H27" s="29">
        <v>200</v>
      </c>
      <c r="I27" s="36"/>
      <c r="J27" s="31">
        <v>120</v>
      </c>
    </row>
    <row r="28" spans="1:15" ht="14" customHeight="1" x14ac:dyDescent="0.2">
      <c r="B28" s="33" t="s">
        <v>116</v>
      </c>
      <c r="E28" s="29">
        <f>'Income &amp; Expense 18-19'!F47</f>
        <v>850</v>
      </c>
      <c r="F28" s="36"/>
      <c r="G28" s="36"/>
      <c r="H28" s="29">
        <v>0</v>
      </c>
      <c r="I28" s="36"/>
      <c r="J28" s="31">
        <v>0</v>
      </c>
    </row>
    <row r="29" spans="1:15" ht="14" customHeight="1" x14ac:dyDescent="0.2">
      <c r="B29" s="33" t="s">
        <v>96</v>
      </c>
      <c r="E29" s="29">
        <f>'Income &amp; Expense 18-19'!G47</f>
        <v>37.24</v>
      </c>
      <c r="F29" s="36"/>
      <c r="G29" s="36"/>
      <c r="H29" s="29">
        <v>500</v>
      </c>
      <c r="I29" s="36"/>
      <c r="J29" s="31">
        <v>480</v>
      </c>
    </row>
    <row r="30" spans="1:15" ht="14" customHeight="1" x14ac:dyDescent="0.2">
      <c r="B30" s="33" t="s">
        <v>95</v>
      </c>
      <c r="E30" s="29">
        <f>'Income &amp; Expense 18-19'!H47</f>
        <v>42.800000000000004</v>
      </c>
      <c r="F30" s="36"/>
      <c r="G30" s="36"/>
      <c r="H30" s="29">
        <v>75</v>
      </c>
      <c r="I30" s="36"/>
      <c r="J30" s="31">
        <v>47</v>
      </c>
    </row>
    <row r="31" spans="1:15" ht="14" customHeight="1" x14ac:dyDescent="0.2">
      <c r="B31" s="33" t="s">
        <v>13</v>
      </c>
      <c r="E31" s="29">
        <f>'Income &amp; Expense 18-19'!I47</f>
        <v>832.44</v>
      </c>
      <c r="F31" s="36"/>
      <c r="G31" s="36"/>
      <c r="H31" s="29">
        <v>1000</v>
      </c>
      <c r="I31" s="36"/>
      <c r="J31" s="31">
        <v>1451</v>
      </c>
    </row>
    <row r="32" spans="1:15" ht="14" customHeight="1" x14ac:dyDescent="0.2">
      <c r="B32" s="33" t="s">
        <v>94</v>
      </c>
      <c r="E32" s="29">
        <f>'Income &amp; Expense 18-19'!A68</f>
        <v>85.97</v>
      </c>
      <c r="F32" s="36"/>
      <c r="G32" s="36"/>
      <c r="H32" s="29">
        <v>100</v>
      </c>
      <c r="I32" s="36"/>
      <c r="J32" s="31">
        <v>125</v>
      </c>
    </row>
    <row r="33" spans="1:11" ht="14" customHeight="1" x14ac:dyDescent="0.2">
      <c r="B33" s="33" t="s">
        <v>207</v>
      </c>
      <c r="E33" s="29">
        <f>'Income &amp; Expense 18-19'!B68</f>
        <v>705.26</v>
      </c>
      <c r="F33" s="36"/>
      <c r="G33" s="36"/>
      <c r="H33" s="29">
        <v>600</v>
      </c>
      <c r="I33" s="36"/>
      <c r="J33" s="31">
        <v>586</v>
      </c>
    </row>
    <row r="34" spans="1:11" ht="14" customHeight="1" x14ac:dyDescent="0.2">
      <c r="B34" s="33" t="s">
        <v>92</v>
      </c>
      <c r="E34" s="29">
        <f>'Income &amp; Expense 18-19'!C68</f>
        <v>0</v>
      </c>
      <c r="F34" s="36"/>
      <c r="G34" s="36"/>
      <c r="H34" s="29">
        <v>200</v>
      </c>
      <c r="I34" s="36"/>
      <c r="J34" s="31">
        <v>0</v>
      </c>
    </row>
    <row r="35" spans="1:11" ht="14" customHeight="1" x14ac:dyDescent="0.2">
      <c r="B35" s="33" t="s">
        <v>91</v>
      </c>
      <c r="E35" s="29">
        <f>'Income &amp; Expense 18-19'!D68</f>
        <v>3672.8</v>
      </c>
      <c r="F35" s="36"/>
      <c r="G35" s="36"/>
      <c r="H35" s="29">
        <v>550</v>
      </c>
      <c r="I35" s="36"/>
      <c r="J35" s="31">
        <v>573</v>
      </c>
    </row>
    <row r="36" spans="1:11" ht="14" customHeight="1" x14ac:dyDescent="0.2">
      <c r="B36" s="33" t="s">
        <v>37</v>
      </c>
      <c r="E36" s="107">
        <v>354.69</v>
      </c>
      <c r="F36" s="36"/>
      <c r="G36" s="36"/>
      <c r="H36" s="29">
        <v>750</v>
      </c>
      <c r="I36" s="36"/>
      <c r="J36" s="31">
        <v>800</v>
      </c>
    </row>
    <row r="37" spans="1:11" ht="17" x14ac:dyDescent="0.2">
      <c r="B37" s="33" t="s">
        <v>90</v>
      </c>
      <c r="E37" s="37">
        <f>'Income &amp; Expense 18-19'!F68</f>
        <v>1421.1599999999999</v>
      </c>
      <c r="F37" s="36"/>
      <c r="G37" s="36"/>
      <c r="H37" s="37">
        <v>1400</v>
      </c>
      <c r="I37" s="36"/>
      <c r="J37" s="31">
        <v>1355</v>
      </c>
    </row>
    <row r="38" spans="1:11" ht="16.5" customHeight="1" x14ac:dyDescent="0.2">
      <c r="B38" s="33"/>
      <c r="E38" s="30">
        <f>SUM(E23:E37)</f>
        <v>13336.460000000001</v>
      </c>
      <c r="F38" s="36"/>
      <c r="G38" s="36"/>
      <c r="H38" s="30">
        <f>SUM(H23:H37)</f>
        <v>10475</v>
      </c>
      <c r="I38" s="36"/>
      <c r="J38" s="31"/>
    </row>
    <row r="39" spans="1:11" ht="7.5" customHeight="1" x14ac:dyDescent="0.2">
      <c r="B39" s="33"/>
      <c r="E39" s="29"/>
      <c r="F39" s="36"/>
      <c r="G39" s="36"/>
      <c r="H39" s="29"/>
      <c r="I39" s="36"/>
      <c r="J39" s="31"/>
    </row>
    <row r="40" spans="1:11" ht="11.25" customHeight="1" x14ac:dyDescent="0.2">
      <c r="B40" s="33"/>
      <c r="E40" s="125"/>
      <c r="F40" s="36"/>
      <c r="G40" s="36"/>
      <c r="H40" s="29"/>
      <c r="I40" s="36"/>
      <c r="J40" s="31"/>
    </row>
    <row r="41" spans="1:11" ht="14" customHeight="1" x14ac:dyDescent="0.2">
      <c r="A41" s="36" t="s">
        <v>89</v>
      </c>
      <c r="B41" s="33"/>
      <c r="E41" s="29"/>
      <c r="F41" s="36"/>
      <c r="G41" s="36"/>
    </row>
    <row r="42" spans="1:11" ht="14" customHeight="1" x14ac:dyDescent="0.2">
      <c r="B42" s="33" t="s">
        <v>88</v>
      </c>
      <c r="E42" s="29">
        <v>2221.2199999999998</v>
      </c>
      <c r="F42" s="36"/>
      <c r="G42" s="36"/>
      <c r="H42" s="29">
        <v>2221.2199999999998</v>
      </c>
      <c r="I42" s="36"/>
      <c r="J42" s="31"/>
    </row>
    <row r="43" spans="1:11" ht="11.25" customHeight="1" x14ac:dyDescent="0.2">
      <c r="B43" s="33"/>
      <c r="E43" s="29"/>
      <c r="F43" s="36"/>
      <c r="G43" s="36"/>
      <c r="H43" s="29"/>
      <c r="I43" s="36"/>
      <c r="J43" s="31"/>
    </row>
    <row r="44" spans="1:11" ht="14" customHeight="1" x14ac:dyDescent="0.2">
      <c r="B44" s="33" t="s">
        <v>171</v>
      </c>
      <c r="E44" s="29">
        <f>'Income &amp; Expense 18-19'!B132</f>
        <v>5400.0000000000045</v>
      </c>
      <c r="F44" s="36"/>
      <c r="G44" s="36"/>
      <c r="H44" s="29">
        <v>5400</v>
      </c>
      <c r="I44" s="36"/>
      <c r="J44" s="38">
        <v>5285</v>
      </c>
      <c r="K44" s="100" t="s">
        <v>170</v>
      </c>
    </row>
    <row r="45" spans="1:11" ht="14" customHeight="1" x14ac:dyDescent="0.2">
      <c r="B45" s="33" t="s">
        <v>85</v>
      </c>
      <c r="E45" s="37">
        <f>'Income &amp; Expense 18-19'!C132</f>
        <v>740.22</v>
      </c>
      <c r="H45" s="37">
        <v>800</v>
      </c>
      <c r="I45" s="36"/>
      <c r="J45" s="31">
        <v>1120</v>
      </c>
    </row>
    <row r="46" spans="1:11" ht="16.5" customHeight="1" x14ac:dyDescent="0.2">
      <c r="B46" s="33"/>
      <c r="E46" s="30">
        <f>SUM(E42:E45)</f>
        <v>8361.4400000000041</v>
      </c>
      <c r="H46" s="30">
        <f>SUM(H42:H45)</f>
        <v>8421.2199999999993</v>
      </c>
    </row>
    <row r="47" spans="1:11" ht="6.75" customHeight="1" x14ac:dyDescent="0.2">
      <c r="B47" s="33"/>
      <c r="E47" s="35"/>
      <c r="H47" s="35"/>
      <c r="J47" s="34"/>
    </row>
    <row r="48" spans="1:11" ht="14" customHeight="1" x14ac:dyDescent="0.2">
      <c r="B48" s="33"/>
      <c r="E48" s="35"/>
      <c r="H48" s="35"/>
      <c r="J48" s="34"/>
    </row>
    <row r="49" spans="1:10" ht="14" customHeight="1" x14ac:dyDescent="0.2">
      <c r="A49" s="36" t="s">
        <v>84</v>
      </c>
      <c r="B49" s="33"/>
      <c r="E49" s="35"/>
      <c r="J49" s="34"/>
    </row>
    <row r="50" spans="1:10" ht="14" customHeight="1" x14ac:dyDescent="0.2">
      <c r="B50" s="33" t="s">
        <v>83</v>
      </c>
      <c r="E50" s="29">
        <f>'Income &amp; Expense 18-19'!A162</f>
        <v>4102.93</v>
      </c>
      <c r="H50" s="29">
        <v>2000</v>
      </c>
      <c r="J50" s="31">
        <v>1820</v>
      </c>
    </row>
    <row r="51" spans="1:10" ht="14" customHeight="1" x14ac:dyDescent="0.2">
      <c r="B51" s="33" t="s">
        <v>82</v>
      </c>
      <c r="E51" s="29">
        <f>'Income &amp; Expense 18-19'!B162</f>
        <v>0</v>
      </c>
      <c r="H51" s="29">
        <v>500</v>
      </c>
      <c r="J51" s="31">
        <v>314</v>
      </c>
    </row>
    <row r="52" spans="1:10" ht="14" customHeight="1" x14ac:dyDescent="0.2">
      <c r="B52" s="33" t="s">
        <v>81</v>
      </c>
      <c r="E52" s="29">
        <f>'Income &amp; Expense 18-19'!C162</f>
        <v>57.84</v>
      </c>
      <c r="H52" s="29">
        <v>750</v>
      </c>
      <c r="J52" s="31">
        <v>1000</v>
      </c>
    </row>
    <row r="53" spans="1:10" ht="14" customHeight="1" x14ac:dyDescent="0.2">
      <c r="B53" s="33" t="s">
        <v>193</v>
      </c>
      <c r="E53" s="29">
        <f>'Income &amp; Expense 18-19'!D162</f>
        <v>0</v>
      </c>
      <c r="H53" s="29">
        <v>800</v>
      </c>
      <c r="J53" s="29">
        <v>0</v>
      </c>
    </row>
    <row r="54" spans="1:10" ht="13.5" customHeight="1" x14ac:dyDescent="0.2">
      <c r="B54" s="33" t="s">
        <v>69</v>
      </c>
      <c r="E54" s="32">
        <f>'Income &amp; Expense 18-19'!E162</f>
        <v>0</v>
      </c>
      <c r="H54" s="32" t="s">
        <v>79</v>
      </c>
      <c r="J54" s="31">
        <v>4600</v>
      </c>
    </row>
    <row r="55" spans="1:10" ht="15" customHeight="1" x14ac:dyDescent="0.2">
      <c r="E55" s="30">
        <f>SUM(E50:E54)</f>
        <v>4160.7700000000004</v>
      </c>
      <c r="H55" s="30">
        <f>SUM(H50:H54)</f>
        <v>4050</v>
      </c>
      <c r="J55" s="29"/>
    </row>
    <row r="56" spans="1:10" ht="14" customHeight="1" x14ac:dyDescent="0.2">
      <c r="E56" s="29"/>
      <c r="J56" s="29"/>
    </row>
    <row r="57" spans="1:10" ht="14" customHeight="1" x14ac:dyDescent="0.2">
      <c r="A57" s="36" t="s">
        <v>185</v>
      </c>
      <c r="B57" s="33"/>
      <c r="E57" s="29"/>
      <c r="F57" s="36"/>
      <c r="G57" s="36"/>
    </row>
    <row r="58" spans="1:10" ht="14" customHeight="1" x14ac:dyDescent="0.2">
      <c r="B58" s="33" t="s">
        <v>88</v>
      </c>
      <c r="E58" s="124">
        <v>-121.86</v>
      </c>
      <c r="F58" s="36"/>
      <c r="G58" s="36"/>
      <c r="H58" s="124">
        <v>-121.86</v>
      </c>
      <c r="I58" s="36"/>
      <c r="J58" s="31"/>
    </row>
    <row r="59" spans="1:10" ht="11" customHeight="1" x14ac:dyDescent="0.2">
      <c r="B59" s="33"/>
      <c r="E59" s="29"/>
      <c r="F59" s="36"/>
      <c r="G59" s="36"/>
      <c r="H59" s="29"/>
      <c r="I59" s="36"/>
      <c r="J59" s="31"/>
    </row>
    <row r="60" spans="1:10" ht="17" x14ac:dyDescent="0.2">
      <c r="B60" s="33" t="s">
        <v>106</v>
      </c>
      <c r="E60" s="37">
        <f>'Income &amp; Expense 18-19'!A85</f>
        <v>1326</v>
      </c>
      <c r="H60" s="37">
        <v>500</v>
      </c>
      <c r="I60" s="36"/>
      <c r="J60" s="38">
        <v>40</v>
      </c>
    </row>
    <row r="61" spans="1:10" ht="14" customHeight="1" x14ac:dyDescent="0.2">
      <c r="B61" s="33"/>
      <c r="E61" s="30">
        <f>SUM(E58:E60)</f>
        <v>1204.1400000000001</v>
      </c>
      <c r="H61" s="30">
        <f>SUM(H58:H60)</f>
        <v>378.14</v>
      </c>
      <c r="J61" s="31"/>
    </row>
    <row r="62" spans="1:10" ht="6" customHeight="1" x14ac:dyDescent="0.2">
      <c r="B62" s="33"/>
      <c r="E62" s="35"/>
      <c r="H62" s="35"/>
      <c r="J62" s="34"/>
    </row>
    <row r="63" spans="1:10" ht="14" customHeight="1" x14ac:dyDescent="0.2">
      <c r="B63" s="33"/>
      <c r="E63" s="35"/>
      <c r="H63" s="35"/>
      <c r="J63" s="34"/>
    </row>
    <row r="64" spans="1:10" ht="17" x14ac:dyDescent="0.2">
      <c r="A64" s="36" t="s">
        <v>186</v>
      </c>
      <c r="B64" s="33"/>
      <c r="E64" s="35"/>
      <c r="J64" s="34"/>
    </row>
    <row r="65" spans="2:10" ht="17" x14ac:dyDescent="0.2">
      <c r="B65" s="33" t="s">
        <v>17</v>
      </c>
      <c r="E65" s="32">
        <f>'Income &amp; Expense 18-19'!A104</f>
        <v>1300</v>
      </c>
      <c r="H65" s="32">
        <v>1000</v>
      </c>
      <c r="J65" s="31">
        <v>929</v>
      </c>
    </row>
    <row r="66" spans="2:10" ht="17" x14ac:dyDescent="0.2">
      <c r="E66" s="30">
        <f>SUM(E65:E65)</f>
        <v>1300</v>
      </c>
      <c r="H66" s="30">
        <f>SUM(H65:H65)</f>
        <v>1000</v>
      </c>
      <c r="J66" s="29"/>
    </row>
    <row r="68" spans="2:10" ht="17" x14ac:dyDescent="0.2">
      <c r="B68" s="36" t="s">
        <v>206</v>
      </c>
      <c r="E68" s="126">
        <f>+E61-E66</f>
        <v>-95.8599999999999</v>
      </c>
      <c r="H68" s="126">
        <f>+H61-H66</f>
        <v>-621.86</v>
      </c>
    </row>
  </sheetData>
  <pageMargins left="0.7" right="0.7" top="0.75" bottom="0.75" header="0.3" footer="0.3"/>
  <pageSetup scale="94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5A5BA-81C3-8B48-AC9E-9D42D0BA123D}">
  <sheetPr>
    <pageSetUpPr fitToPage="1"/>
  </sheetPr>
  <dimension ref="A1:O59"/>
  <sheetViews>
    <sheetView topLeftCell="A3" zoomScale="63" workbookViewId="0">
      <selection activeCell="P56" sqref="P56"/>
    </sheetView>
  </sheetViews>
  <sheetFormatPr baseColWidth="10" defaultColWidth="8.83203125" defaultRowHeight="15" x14ac:dyDescent="0.2"/>
  <cols>
    <col min="1" max="2" width="7.6640625" customWidth="1"/>
    <col min="3" max="3" width="7" customWidth="1"/>
    <col min="4" max="4" width="8.33203125" customWidth="1"/>
    <col min="5" max="5" width="6.6640625" customWidth="1"/>
    <col min="6" max="6" width="15.5" customWidth="1"/>
    <col min="7" max="7" width="13.83203125" customWidth="1"/>
    <col min="8" max="8" width="2.33203125" customWidth="1"/>
    <col min="9" max="9" width="2.1640625" customWidth="1"/>
    <col min="10" max="10" width="11.83203125" customWidth="1"/>
    <col min="11" max="11" width="7.1640625" customWidth="1"/>
  </cols>
  <sheetData>
    <row r="1" spans="1:10" ht="2.25" hidden="1" customHeight="1" x14ac:dyDescent="0.2"/>
    <row r="2" spans="1:10" ht="0.75" customHeight="1" x14ac:dyDescent="0.2"/>
    <row r="3" spans="1:10" ht="14.25" customHeight="1" x14ac:dyDescent="0.2">
      <c r="E3" s="36" t="s">
        <v>115</v>
      </c>
      <c r="F3" s="33"/>
      <c r="G3" s="33"/>
      <c r="H3" s="33"/>
    </row>
    <row r="4" spans="1:10" ht="14" customHeight="1" x14ac:dyDescent="0.2">
      <c r="E4" s="36" t="s">
        <v>114</v>
      </c>
      <c r="F4" s="33"/>
      <c r="G4" s="33"/>
      <c r="H4" s="33"/>
    </row>
    <row r="5" spans="1:10" ht="14" customHeight="1" x14ac:dyDescent="0.2">
      <c r="E5" s="33"/>
      <c r="F5" s="36" t="s">
        <v>113</v>
      </c>
      <c r="G5" s="33"/>
      <c r="H5" s="33"/>
    </row>
    <row r="6" spans="1:10" ht="14" customHeight="1" x14ac:dyDescent="0.2"/>
    <row r="7" spans="1:10" ht="14" customHeight="1" x14ac:dyDescent="0.2">
      <c r="A7" s="36" t="s">
        <v>112</v>
      </c>
      <c r="J7" s="36" t="s">
        <v>111</v>
      </c>
    </row>
    <row r="8" spans="1:10" ht="14" customHeight="1" x14ac:dyDescent="0.2">
      <c r="B8" s="33" t="s">
        <v>88</v>
      </c>
      <c r="G8" s="29">
        <v>6664.15</v>
      </c>
      <c r="H8" s="36"/>
      <c r="I8" s="36"/>
      <c r="J8" s="36"/>
    </row>
    <row r="9" spans="1:10" ht="9.75" customHeight="1" x14ac:dyDescent="0.2">
      <c r="G9" s="40"/>
      <c r="H9" s="36"/>
      <c r="I9" s="36"/>
      <c r="J9" s="36"/>
    </row>
    <row r="10" spans="1:10" ht="14" customHeight="1" x14ac:dyDescent="0.2">
      <c r="B10" s="33" t="s">
        <v>87</v>
      </c>
      <c r="G10" s="29">
        <v>7200</v>
      </c>
      <c r="H10" s="36"/>
      <c r="I10" s="36"/>
      <c r="J10" s="39" t="s">
        <v>110</v>
      </c>
    </row>
    <row r="11" spans="1:10" ht="14" customHeight="1" x14ac:dyDescent="0.2">
      <c r="B11" s="33" t="s">
        <v>109</v>
      </c>
      <c r="G11" s="29">
        <v>300</v>
      </c>
      <c r="H11" s="36"/>
      <c r="I11" s="36"/>
      <c r="J11" s="31">
        <v>370</v>
      </c>
    </row>
    <row r="12" spans="1:10" ht="14" customHeight="1" x14ac:dyDescent="0.2">
      <c r="B12" s="33" t="s">
        <v>108</v>
      </c>
      <c r="G12" s="29">
        <v>550</v>
      </c>
      <c r="H12" s="36"/>
      <c r="I12" s="36"/>
      <c r="J12" s="31">
        <v>570</v>
      </c>
    </row>
    <row r="13" spans="1:10" ht="14" customHeight="1" x14ac:dyDescent="0.2">
      <c r="B13" s="33" t="s">
        <v>107</v>
      </c>
      <c r="G13" s="29">
        <v>250</v>
      </c>
      <c r="H13" s="36"/>
      <c r="I13" s="36"/>
      <c r="J13" s="31">
        <v>0</v>
      </c>
    </row>
    <row r="14" spans="1:10" ht="14" customHeight="1" x14ac:dyDescent="0.2">
      <c r="B14" s="33" t="s">
        <v>106</v>
      </c>
      <c r="G14" s="29">
        <v>500</v>
      </c>
      <c r="H14" s="36"/>
      <c r="I14" s="36"/>
      <c r="J14" s="31">
        <v>40</v>
      </c>
    </row>
    <row r="15" spans="1:10" ht="14" customHeight="1" x14ac:dyDescent="0.2">
      <c r="B15" s="33" t="s">
        <v>105</v>
      </c>
      <c r="G15" s="29">
        <v>1000</v>
      </c>
      <c r="H15" s="36"/>
      <c r="I15" s="36"/>
      <c r="J15" s="31">
        <v>555</v>
      </c>
    </row>
    <row r="16" spans="1:10" ht="14" customHeight="1" x14ac:dyDescent="0.2">
      <c r="B16" s="33" t="s">
        <v>104</v>
      </c>
      <c r="G16" s="29">
        <v>1000</v>
      </c>
      <c r="H16" s="36"/>
      <c r="I16" s="36"/>
      <c r="J16" s="38">
        <v>1177</v>
      </c>
    </row>
    <row r="17" spans="1:15" ht="12" customHeight="1" x14ac:dyDescent="0.2">
      <c r="B17" s="33"/>
      <c r="G17" s="37"/>
      <c r="H17" s="36"/>
      <c r="I17" s="36"/>
      <c r="J17" s="31"/>
    </row>
    <row r="18" spans="1:15" ht="17.25" customHeight="1" x14ac:dyDescent="0.2">
      <c r="B18" s="33"/>
      <c r="G18" s="30">
        <f>SUM(G8:G16)</f>
        <v>17464.150000000001</v>
      </c>
      <c r="H18" s="36"/>
      <c r="I18" s="36" t="s">
        <v>103</v>
      </c>
      <c r="J18" s="31"/>
    </row>
    <row r="19" spans="1:15" ht="9.75" customHeight="1" x14ac:dyDescent="0.2">
      <c r="B19" s="33"/>
      <c r="G19" s="29"/>
      <c r="H19" s="36"/>
      <c r="I19" s="36"/>
      <c r="J19" s="31"/>
      <c r="O19" s="12"/>
    </row>
    <row r="20" spans="1:15" ht="9.75" customHeight="1" x14ac:dyDescent="0.2">
      <c r="B20" s="33"/>
      <c r="G20" s="29"/>
      <c r="H20" s="36"/>
      <c r="I20" s="36"/>
      <c r="J20" s="31"/>
    </row>
    <row r="21" spans="1:15" ht="14" customHeight="1" x14ac:dyDescent="0.2">
      <c r="A21" s="36" t="s">
        <v>102</v>
      </c>
      <c r="B21" s="33"/>
      <c r="G21" s="29"/>
      <c r="H21" s="36"/>
      <c r="I21" s="36"/>
      <c r="J21" s="31"/>
    </row>
    <row r="22" spans="1:15" ht="14" customHeight="1" x14ac:dyDescent="0.2">
      <c r="B22" s="33" t="s">
        <v>101</v>
      </c>
      <c r="G22" s="29">
        <v>3000</v>
      </c>
      <c r="H22" s="36"/>
      <c r="I22" s="36"/>
      <c r="J22" s="38">
        <v>2767</v>
      </c>
    </row>
    <row r="23" spans="1:15" ht="14" customHeight="1" x14ac:dyDescent="0.2">
      <c r="B23" s="33" t="s">
        <v>100</v>
      </c>
      <c r="G23" s="29">
        <v>1500</v>
      </c>
      <c r="H23" s="36"/>
      <c r="I23" s="36"/>
      <c r="J23" s="38">
        <v>1482</v>
      </c>
    </row>
    <row r="24" spans="1:15" ht="14" customHeight="1" x14ac:dyDescent="0.2">
      <c r="B24" s="33" t="s">
        <v>99</v>
      </c>
      <c r="G24" s="29">
        <v>500</v>
      </c>
      <c r="H24" s="36"/>
      <c r="I24" s="36"/>
      <c r="J24" s="31">
        <v>688</v>
      </c>
    </row>
    <row r="25" spans="1:15" ht="14" customHeight="1" x14ac:dyDescent="0.2">
      <c r="B25" s="33" t="s">
        <v>98</v>
      </c>
      <c r="G25" s="29">
        <v>100</v>
      </c>
      <c r="H25" s="36"/>
      <c r="I25" s="36"/>
      <c r="J25" s="31">
        <v>81</v>
      </c>
    </row>
    <row r="26" spans="1:15" ht="14" customHeight="1" x14ac:dyDescent="0.2">
      <c r="B26" s="33" t="s">
        <v>97</v>
      </c>
      <c r="G26" s="29">
        <v>200</v>
      </c>
      <c r="H26" s="36"/>
      <c r="I26" s="36"/>
      <c r="J26" s="31">
        <v>120</v>
      </c>
    </row>
    <row r="27" spans="1:15" ht="14" customHeight="1" x14ac:dyDescent="0.2">
      <c r="B27" s="33" t="s">
        <v>17</v>
      </c>
      <c r="G27" s="29">
        <v>1000</v>
      </c>
      <c r="H27" s="36"/>
      <c r="I27" s="36"/>
      <c r="J27" s="31">
        <v>929</v>
      </c>
    </row>
    <row r="28" spans="1:15" ht="14" customHeight="1" x14ac:dyDescent="0.2">
      <c r="B28" s="33" t="s">
        <v>96</v>
      </c>
      <c r="G28" s="29">
        <v>500</v>
      </c>
      <c r="H28" s="36"/>
      <c r="I28" s="36"/>
      <c r="J28" s="31">
        <v>480</v>
      </c>
    </row>
    <row r="29" spans="1:15" ht="14" customHeight="1" x14ac:dyDescent="0.2">
      <c r="B29" s="33" t="s">
        <v>95</v>
      </c>
      <c r="G29" s="29">
        <v>75</v>
      </c>
      <c r="H29" s="36"/>
      <c r="I29" s="36"/>
      <c r="J29" s="31">
        <v>47</v>
      </c>
    </row>
    <row r="30" spans="1:15" ht="14" customHeight="1" x14ac:dyDescent="0.2">
      <c r="B30" s="33" t="s">
        <v>13</v>
      </c>
      <c r="G30" s="29">
        <v>1000</v>
      </c>
      <c r="H30" s="36"/>
      <c r="I30" s="36"/>
      <c r="J30" s="31">
        <v>1451</v>
      </c>
    </row>
    <row r="31" spans="1:15" ht="14" customHeight="1" x14ac:dyDescent="0.2">
      <c r="B31" s="33" t="s">
        <v>94</v>
      </c>
      <c r="G31" s="29">
        <v>100</v>
      </c>
      <c r="H31" s="36"/>
      <c r="I31" s="36"/>
      <c r="J31" s="31">
        <v>125</v>
      </c>
    </row>
    <row r="32" spans="1:15" ht="14" customHeight="1" x14ac:dyDescent="0.2">
      <c r="B32" s="33" t="s">
        <v>93</v>
      </c>
      <c r="G32" s="29">
        <v>600</v>
      </c>
      <c r="H32" s="36"/>
      <c r="I32" s="36"/>
      <c r="J32" s="31">
        <v>586</v>
      </c>
    </row>
    <row r="33" spans="1:10" ht="14" customHeight="1" x14ac:dyDescent="0.2">
      <c r="B33" s="33" t="s">
        <v>92</v>
      </c>
      <c r="G33" s="29">
        <v>200</v>
      </c>
      <c r="H33" s="36"/>
      <c r="I33" s="36"/>
      <c r="J33" s="31">
        <v>0</v>
      </c>
    </row>
    <row r="34" spans="1:10" ht="14" customHeight="1" x14ac:dyDescent="0.2">
      <c r="B34" s="33" t="s">
        <v>91</v>
      </c>
      <c r="G34" s="29">
        <v>550</v>
      </c>
      <c r="H34" s="36"/>
      <c r="I34" s="36"/>
      <c r="J34" s="31">
        <v>573</v>
      </c>
    </row>
    <row r="35" spans="1:10" ht="14" customHeight="1" x14ac:dyDescent="0.2">
      <c r="B35" s="33" t="s">
        <v>37</v>
      </c>
      <c r="G35" s="29">
        <v>750</v>
      </c>
      <c r="H35" s="36"/>
      <c r="I35" s="36"/>
      <c r="J35" s="31">
        <v>800</v>
      </c>
    </row>
    <row r="36" spans="1:10" ht="12.75" customHeight="1" x14ac:dyDescent="0.2">
      <c r="B36" s="33" t="s">
        <v>90</v>
      </c>
      <c r="G36" s="37">
        <v>1400</v>
      </c>
      <c r="H36" s="36"/>
      <c r="I36" s="36"/>
      <c r="J36" s="31">
        <v>1355</v>
      </c>
    </row>
    <row r="37" spans="1:10" ht="16.5" customHeight="1" x14ac:dyDescent="0.2">
      <c r="B37" s="33"/>
      <c r="G37" s="30">
        <f>SUM(G22:G36)</f>
        <v>11475</v>
      </c>
      <c r="H37" s="36"/>
      <c r="I37" s="36"/>
      <c r="J37" s="31"/>
    </row>
    <row r="38" spans="1:10" ht="7.5" customHeight="1" x14ac:dyDescent="0.2">
      <c r="B38" s="33"/>
      <c r="G38" s="29"/>
      <c r="H38" s="36"/>
      <c r="I38" s="36"/>
      <c r="J38" s="31"/>
    </row>
    <row r="39" spans="1:10" ht="11.25" customHeight="1" x14ac:dyDescent="0.2">
      <c r="B39" s="33"/>
      <c r="G39" s="29"/>
      <c r="H39" s="36"/>
      <c r="I39" s="36"/>
      <c r="J39" s="31"/>
    </row>
    <row r="40" spans="1:10" ht="14" customHeight="1" x14ac:dyDescent="0.2">
      <c r="A40" s="36" t="s">
        <v>89</v>
      </c>
      <c r="B40" s="33"/>
      <c r="G40" s="29"/>
      <c r="H40" s="36"/>
      <c r="I40" s="36"/>
      <c r="J40" s="31"/>
    </row>
    <row r="41" spans="1:10" ht="14" customHeight="1" x14ac:dyDescent="0.2">
      <c r="B41" s="33" t="s">
        <v>88</v>
      </c>
      <c r="G41" s="29">
        <v>2221.2199999999998</v>
      </c>
      <c r="H41" s="36"/>
      <c r="I41" s="36"/>
      <c r="J41" s="31"/>
    </row>
    <row r="42" spans="1:10" ht="11.25" customHeight="1" x14ac:dyDescent="0.2">
      <c r="B42" s="33"/>
      <c r="G42" s="29"/>
      <c r="H42" s="36"/>
      <c r="I42" s="36"/>
      <c r="J42" s="31"/>
    </row>
    <row r="43" spans="1:10" ht="14" customHeight="1" x14ac:dyDescent="0.2">
      <c r="B43" s="33" t="s">
        <v>87</v>
      </c>
      <c r="G43" s="29">
        <v>5400</v>
      </c>
      <c r="H43" s="36"/>
      <c r="I43" s="36"/>
      <c r="J43" s="38" t="s">
        <v>86</v>
      </c>
    </row>
    <row r="44" spans="1:10" ht="14" customHeight="1" x14ac:dyDescent="0.2">
      <c r="B44" s="33" t="s">
        <v>85</v>
      </c>
      <c r="G44" s="37">
        <v>800</v>
      </c>
      <c r="J44" s="31">
        <v>1120</v>
      </c>
    </row>
    <row r="45" spans="1:10" ht="16.5" customHeight="1" x14ac:dyDescent="0.2">
      <c r="B45" s="33"/>
      <c r="G45" s="30">
        <f>SUM(G41:G44)</f>
        <v>8421.2199999999993</v>
      </c>
      <c r="J45" s="34"/>
    </row>
    <row r="46" spans="1:10" ht="6.75" customHeight="1" x14ac:dyDescent="0.2">
      <c r="B46" s="33"/>
      <c r="G46" s="35"/>
      <c r="J46" s="34"/>
    </row>
    <row r="47" spans="1:10" ht="14" customHeight="1" x14ac:dyDescent="0.2">
      <c r="B47" s="33"/>
      <c r="G47" s="35"/>
      <c r="J47" s="34"/>
    </row>
    <row r="48" spans="1:10" ht="14" customHeight="1" x14ac:dyDescent="0.2">
      <c r="A48" s="36" t="s">
        <v>84</v>
      </c>
      <c r="B48" s="33"/>
      <c r="G48" s="35"/>
      <c r="J48" s="34"/>
    </row>
    <row r="49" spans="2:10" ht="14" customHeight="1" x14ac:dyDescent="0.2">
      <c r="B49" s="33" t="s">
        <v>83</v>
      </c>
      <c r="G49" s="29">
        <v>2000</v>
      </c>
      <c r="J49" s="31">
        <v>1820</v>
      </c>
    </row>
    <row r="50" spans="2:10" ht="14" customHeight="1" x14ac:dyDescent="0.2">
      <c r="B50" s="33" t="s">
        <v>82</v>
      </c>
      <c r="G50" s="29">
        <v>500</v>
      </c>
      <c r="J50" s="31">
        <v>314</v>
      </c>
    </row>
    <row r="51" spans="2:10" ht="14" customHeight="1" x14ac:dyDescent="0.2">
      <c r="B51" s="33" t="s">
        <v>81</v>
      </c>
      <c r="G51" s="29">
        <v>750</v>
      </c>
      <c r="J51" s="31">
        <v>1000</v>
      </c>
    </row>
    <row r="52" spans="2:10" ht="14" customHeight="1" x14ac:dyDescent="0.2">
      <c r="B52" s="33" t="s">
        <v>80</v>
      </c>
      <c r="G52" s="29">
        <v>800</v>
      </c>
      <c r="J52" s="29">
        <v>0</v>
      </c>
    </row>
    <row r="53" spans="2:10" ht="13.5" customHeight="1" x14ac:dyDescent="0.2">
      <c r="B53" s="33" t="s">
        <v>69</v>
      </c>
      <c r="G53" s="32" t="s">
        <v>79</v>
      </c>
      <c r="J53" s="31">
        <v>4600</v>
      </c>
    </row>
    <row r="54" spans="2:10" ht="15" customHeight="1" x14ac:dyDescent="0.2">
      <c r="G54" s="30">
        <f>SUM(G49:G53)</f>
        <v>4050</v>
      </c>
      <c r="J54" s="29"/>
    </row>
    <row r="55" spans="2:10" ht="14" customHeight="1" x14ac:dyDescent="0.2">
      <c r="G55" s="29"/>
      <c r="J55" s="29"/>
    </row>
    <row r="56" spans="2:10" ht="14" customHeight="1" x14ac:dyDescent="0.2">
      <c r="G56" s="29"/>
      <c r="J56" s="29"/>
    </row>
    <row r="57" spans="2:10" ht="14" customHeight="1" x14ac:dyDescent="0.2">
      <c r="G57" s="29"/>
      <c r="J57" s="29"/>
    </row>
    <row r="58" spans="2:10" ht="14" customHeight="1" x14ac:dyDescent="0.2">
      <c r="G58" s="28"/>
      <c r="J58" s="28"/>
    </row>
    <row r="59" spans="2:10" x14ac:dyDescent="0.2">
      <c r="G59" s="28"/>
    </row>
  </sheetData>
  <pageMargins left="0.7" right="0.7" top="0.75" bottom="0.75" header="0.3" footer="0.3"/>
  <pageSetup scale="94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"/>
  <sheetViews>
    <sheetView workbookViewId="0">
      <selection activeCell="A4" sqref="A4"/>
    </sheetView>
  </sheetViews>
  <sheetFormatPr baseColWidth="10" defaultColWidth="8.83203125" defaultRowHeight="15" x14ac:dyDescent="0.2"/>
  <sheetData>
    <row r="3" spans="2:2" x14ac:dyDescent="0.2">
      <c r="B3">
        <v>-121.86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1"/>
  <sheetViews>
    <sheetView topLeftCell="A23" workbookViewId="0">
      <selection activeCell="A5" sqref="A5"/>
    </sheetView>
  </sheetViews>
  <sheetFormatPr baseColWidth="10" defaultColWidth="8.83203125" defaultRowHeight="15" x14ac:dyDescent="0.2"/>
  <cols>
    <col min="1" max="1" width="12.33203125" customWidth="1"/>
    <col min="2" max="2" width="13.83203125" customWidth="1"/>
    <col min="3" max="3" width="15.6640625" bestFit="1" customWidth="1"/>
    <col min="4" max="4" width="14" customWidth="1"/>
    <col min="5" max="5" width="11.33203125" customWidth="1"/>
    <col min="6" max="6" width="13" customWidth="1"/>
    <col min="7" max="7" width="11.83203125" customWidth="1"/>
    <col min="8" max="8" width="12.33203125" customWidth="1"/>
    <col min="9" max="9" width="12.33203125" bestFit="1" customWidth="1"/>
    <col min="10" max="10" width="11.5" bestFit="1" customWidth="1"/>
    <col min="11" max="11" width="15.1640625" customWidth="1"/>
    <col min="12" max="12" width="12.83203125" customWidth="1"/>
    <col min="13" max="14" width="13.83203125" customWidth="1"/>
    <col min="16" max="16" width="13.5" customWidth="1"/>
    <col min="18" max="18" width="13" customWidth="1"/>
    <col min="20" max="20" width="15.5" customWidth="1"/>
  </cols>
  <sheetData>
    <row r="1" spans="1:14" ht="19" x14ac:dyDescent="0.25">
      <c r="A1" s="123" t="s">
        <v>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4" ht="19" x14ac:dyDescent="0.25">
      <c r="A2" s="2" t="s">
        <v>36</v>
      </c>
    </row>
    <row r="3" spans="1:14" x14ac:dyDescent="0.2">
      <c r="A3" s="1"/>
      <c r="B3" s="1"/>
      <c r="C3" s="8"/>
      <c r="D3" s="8"/>
      <c r="E3" s="8"/>
      <c r="F3" s="1"/>
      <c r="G3" s="8"/>
      <c r="H3" s="4"/>
      <c r="I3" s="4"/>
      <c r="J3" s="4"/>
      <c r="K3" s="4"/>
    </row>
    <row r="4" spans="1:14" x14ac:dyDescent="0.2">
      <c r="A4" s="8"/>
      <c r="B4" s="8"/>
      <c r="C4" s="8"/>
      <c r="D4" s="8"/>
      <c r="G4" s="9"/>
      <c r="H4" s="4"/>
      <c r="I4" s="4"/>
      <c r="J4" s="4"/>
      <c r="K4" s="4"/>
      <c r="L4" s="1"/>
    </row>
    <row r="5" spans="1:14" ht="33" thickBot="1" x14ac:dyDescent="0.25">
      <c r="A5" s="43" t="s">
        <v>120</v>
      </c>
      <c r="B5" s="43" t="s">
        <v>122</v>
      </c>
      <c r="C5" s="43" t="s">
        <v>121</v>
      </c>
      <c r="D5" s="43" t="s">
        <v>118</v>
      </c>
      <c r="E5" s="43" t="s">
        <v>117</v>
      </c>
      <c r="F5" s="43" t="s">
        <v>119</v>
      </c>
      <c r="G5" s="9" t="s">
        <v>123</v>
      </c>
      <c r="H5" s="49" t="s">
        <v>116</v>
      </c>
      <c r="I5" s="9" t="s">
        <v>124</v>
      </c>
      <c r="J5" s="49" t="s">
        <v>104</v>
      </c>
      <c r="K5" s="8" t="s">
        <v>45</v>
      </c>
      <c r="L5" s="8" t="s">
        <v>37</v>
      </c>
      <c r="M5" s="8"/>
      <c r="N5" s="4"/>
    </row>
    <row r="6" spans="1:14" ht="16" thickTop="1" x14ac:dyDescent="0.2">
      <c r="A6" s="44">
        <v>6195</v>
      </c>
      <c r="B6" s="56">
        <f>+A6*0.571428571428571</f>
        <v>3539.9999999999973</v>
      </c>
      <c r="C6" s="57">
        <f>+A6*0.428571428571429</f>
        <v>2655.0000000000027</v>
      </c>
      <c r="D6" s="50">
        <v>295</v>
      </c>
      <c r="E6" s="51"/>
      <c r="F6" s="51">
        <v>25</v>
      </c>
      <c r="G6" s="52">
        <v>69.5</v>
      </c>
      <c r="H6" s="52"/>
      <c r="I6" s="52"/>
      <c r="J6" s="51">
        <v>161</v>
      </c>
      <c r="K6" s="51">
        <v>742.35</v>
      </c>
      <c r="L6" s="51"/>
      <c r="M6" s="53"/>
      <c r="N6" s="47"/>
    </row>
    <row r="7" spans="1:14" x14ac:dyDescent="0.2">
      <c r="A7" s="45">
        <v>665</v>
      </c>
      <c r="B7" s="42">
        <f t="shared" ref="B7:B26" si="0">+A7*0.571428571428571</f>
        <v>379.99999999999966</v>
      </c>
      <c r="C7" s="10">
        <f t="shared" ref="C7:C26" si="1">+A7*0.428571428571429</f>
        <v>285.00000000000028</v>
      </c>
      <c r="D7" s="54"/>
      <c r="E7" s="7"/>
      <c r="F7" s="7">
        <v>25</v>
      </c>
      <c r="G7" s="7">
        <v>327.27999999999997</v>
      </c>
      <c r="H7" s="7"/>
      <c r="I7" s="7"/>
      <c r="J7" s="7">
        <v>256.77999999999997</v>
      </c>
      <c r="K7" s="23">
        <v>1389</v>
      </c>
      <c r="L7" s="3"/>
      <c r="M7" s="55"/>
      <c r="N7" s="47"/>
    </row>
    <row r="8" spans="1:14" x14ac:dyDescent="0.2">
      <c r="A8" s="45">
        <f>5*35</f>
        <v>175</v>
      </c>
      <c r="B8" s="42">
        <f t="shared" si="0"/>
        <v>99.999999999999915</v>
      </c>
      <c r="C8" s="10">
        <f t="shared" si="1"/>
        <v>75.000000000000071</v>
      </c>
      <c r="D8" s="54"/>
      <c r="E8" s="7"/>
      <c r="F8" s="7">
        <v>25</v>
      </c>
      <c r="G8" s="7"/>
      <c r="H8" s="7"/>
      <c r="I8" s="7"/>
      <c r="J8" s="7">
        <v>83</v>
      </c>
      <c r="K8" s="23">
        <v>200</v>
      </c>
      <c r="L8" s="3"/>
      <c r="M8" s="55"/>
      <c r="N8" s="47"/>
    </row>
    <row r="9" spans="1:14" x14ac:dyDescent="0.2">
      <c r="A9" s="45"/>
      <c r="B9" s="42">
        <f t="shared" si="0"/>
        <v>0</v>
      </c>
      <c r="C9" s="10">
        <f t="shared" si="1"/>
        <v>0</v>
      </c>
      <c r="D9" s="54"/>
      <c r="E9" s="7"/>
      <c r="F9" s="7">
        <v>168.51</v>
      </c>
      <c r="G9" s="7"/>
      <c r="H9" s="7"/>
      <c r="I9" s="7"/>
      <c r="J9" s="7">
        <v>80.14</v>
      </c>
      <c r="K9" s="23">
        <v>785.34</v>
      </c>
      <c r="L9" s="3"/>
      <c r="M9" s="55"/>
      <c r="N9" s="48" t="s">
        <v>38</v>
      </c>
    </row>
    <row r="10" spans="1:14" x14ac:dyDescent="0.2">
      <c r="A10" s="45"/>
      <c r="B10" s="42">
        <f t="shared" si="0"/>
        <v>0</v>
      </c>
      <c r="C10" s="10">
        <f t="shared" si="1"/>
        <v>0</v>
      </c>
      <c r="D10" s="54"/>
      <c r="E10" s="7"/>
      <c r="F10" s="7"/>
      <c r="G10" s="7"/>
      <c r="H10" s="7"/>
      <c r="I10" s="7"/>
      <c r="J10" s="7">
        <v>280</v>
      </c>
      <c r="K10" s="3"/>
      <c r="L10" s="3"/>
      <c r="M10" s="55"/>
      <c r="N10" s="48" t="s">
        <v>39</v>
      </c>
    </row>
    <row r="11" spans="1:14" x14ac:dyDescent="0.2">
      <c r="A11" s="45"/>
      <c r="B11" s="42">
        <f t="shared" si="0"/>
        <v>0</v>
      </c>
      <c r="C11" s="10">
        <f t="shared" si="1"/>
        <v>0</v>
      </c>
      <c r="D11" s="54"/>
      <c r="E11" s="7"/>
      <c r="F11" s="7"/>
      <c r="G11" s="7"/>
      <c r="H11" s="7"/>
      <c r="I11" s="7"/>
      <c r="J11" s="7">
        <v>7.81</v>
      </c>
      <c r="K11" s="3"/>
      <c r="L11" s="3"/>
      <c r="M11" s="55"/>
      <c r="N11" s="48"/>
    </row>
    <row r="12" spans="1:14" x14ac:dyDescent="0.2">
      <c r="A12" s="45"/>
      <c r="B12" s="42">
        <f t="shared" si="0"/>
        <v>0</v>
      </c>
      <c r="C12" s="10">
        <f t="shared" si="1"/>
        <v>0</v>
      </c>
      <c r="D12" s="54"/>
      <c r="E12" s="7"/>
      <c r="F12" s="7"/>
      <c r="G12" s="7"/>
      <c r="H12" s="7"/>
      <c r="I12" s="7"/>
      <c r="J12" s="7">
        <v>224.23</v>
      </c>
      <c r="K12" s="3"/>
      <c r="L12" s="3"/>
      <c r="M12" s="55"/>
      <c r="N12" s="48"/>
    </row>
    <row r="13" spans="1:14" x14ac:dyDescent="0.2">
      <c r="A13" s="45"/>
      <c r="B13" s="42">
        <f t="shared" si="0"/>
        <v>0</v>
      </c>
      <c r="C13" s="10">
        <f t="shared" si="1"/>
        <v>0</v>
      </c>
      <c r="D13" s="54"/>
      <c r="E13" s="7"/>
      <c r="F13" s="7"/>
      <c r="G13" s="7"/>
      <c r="H13" s="7"/>
      <c r="I13" s="7"/>
      <c r="J13" s="7"/>
      <c r="K13" s="3"/>
      <c r="L13" s="3"/>
      <c r="M13" s="55"/>
      <c r="N13" s="48"/>
    </row>
    <row r="14" spans="1:14" x14ac:dyDescent="0.2">
      <c r="A14" s="45"/>
      <c r="B14" s="42">
        <f t="shared" si="0"/>
        <v>0</v>
      </c>
      <c r="C14" s="10">
        <f t="shared" si="1"/>
        <v>0</v>
      </c>
      <c r="D14" s="54"/>
      <c r="E14" s="7"/>
      <c r="F14" s="7"/>
      <c r="G14" s="7"/>
      <c r="H14" s="7"/>
      <c r="I14" s="7"/>
      <c r="J14" s="7"/>
      <c r="K14" s="3"/>
      <c r="L14" s="23">
        <v>1087</v>
      </c>
      <c r="M14" s="55" t="s">
        <v>64</v>
      </c>
      <c r="N14" s="48"/>
    </row>
    <row r="15" spans="1:14" x14ac:dyDescent="0.2">
      <c r="A15" s="45"/>
      <c r="B15" s="42">
        <f t="shared" si="0"/>
        <v>0</v>
      </c>
      <c r="C15" s="10">
        <f t="shared" si="1"/>
        <v>0</v>
      </c>
      <c r="D15" s="54"/>
      <c r="E15" s="7"/>
      <c r="F15" s="7"/>
      <c r="G15" s="7"/>
      <c r="H15" s="7"/>
      <c r="I15" s="7"/>
      <c r="J15" s="7"/>
      <c r="K15" s="3"/>
      <c r="L15" s="23">
        <v>853.5</v>
      </c>
      <c r="M15" s="55" t="s">
        <v>61</v>
      </c>
      <c r="N15" s="48"/>
    </row>
    <row r="16" spans="1:14" x14ac:dyDescent="0.2">
      <c r="A16" s="45"/>
      <c r="B16" s="42">
        <f t="shared" si="0"/>
        <v>0</v>
      </c>
      <c r="C16" s="10">
        <f t="shared" si="1"/>
        <v>0</v>
      </c>
      <c r="D16" s="54"/>
      <c r="E16" s="7"/>
      <c r="F16" s="7"/>
      <c r="G16" s="7"/>
      <c r="H16" s="7"/>
      <c r="I16" s="7"/>
      <c r="J16" s="7"/>
      <c r="K16" s="3"/>
      <c r="L16" s="23">
        <v>40</v>
      </c>
      <c r="M16" s="55" t="s">
        <v>60</v>
      </c>
      <c r="N16" s="48"/>
    </row>
    <row r="17" spans="1:14" x14ac:dyDescent="0.2">
      <c r="A17" s="45"/>
      <c r="B17" s="42">
        <f t="shared" si="0"/>
        <v>0</v>
      </c>
      <c r="C17" s="10">
        <f t="shared" si="1"/>
        <v>0</v>
      </c>
      <c r="D17" s="54"/>
      <c r="E17" s="7"/>
      <c r="F17" s="7"/>
      <c r="G17" s="7"/>
      <c r="H17" s="7"/>
      <c r="I17" s="7"/>
      <c r="J17" s="7"/>
      <c r="K17" s="3"/>
      <c r="L17" s="23">
        <v>250</v>
      </c>
      <c r="M17" s="55" t="s">
        <v>59</v>
      </c>
      <c r="N17" s="48"/>
    </row>
    <row r="18" spans="1:14" x14ac:dyDescent="0.2">
      <c r="A18" s="45"/>
      <c r="B18" s="42">
        <f t="shared" si="0"/>
        <v>0</v>
      </c>
      <c r="C18" s="10">
        <f t="shared" si="1"/>
        <v>0</v>
      </c>
      <c r="D18" s="54"/>
      <c r="E18" s="7"/>
      <c r="F18" s="7"/>
      <c r="G18" s="7"/>
      <c r="H18" s="7"/>
      <c r="I18" s="7"/>
      <c r="J18" s="7"/>
      <c r="K18" s="3"/>
      <c r="L18" s="23">
        <v>30</v>
      </c>
      <c r="M18" s="55" t="s">
        <v>62</v>
      </c>
      <c r="N18" s="48"/>
    </row>
    <row r="19" spans="1:14" x14ac:dyDescent="0.2">
      <c r="A19" s="45"/>
      <c r="B19" s="42">
        <f t="shared" si="0"/>
        <v>0</v>
      </c>
      <c r="C19" s="10">
        <f t="shared" si="1"/>
        <v>0</v>
      </c>
      <c r="D19" s="54"/>
      <c r="E19" s="7"/>
      <c r="F19" s="7"/>
      <c r="G19" s="7"/>
      <c r="H19" s="7"/>
      <c r="I19" s="7"/>
      <c r="J19" s="7"/>
      <c r="K19" s="3"/>
      <c r="L19" s="23">
        <v>2</v>
      </c>
      <c r="M19" s="55" t="s">
        <v>48</v>
      </c>
      <c r="N19" s="48"/>
    </row>
    <row r="20" spans="1:14" x14ac:dyDescent="0.2">
      <c r="A20" s="45"/>
      <c r="B20" s="42">
        <f t="shared" si="0"/>
        <v>0</v>
      </c>
      <c r="C20" s="10">
        <f t="shared" si="1"/>
        <v>0</v>
      </c>
      <c r="D20" s="54"/>
      <c r="E20" s="7"/>
      <c r="F20" s="7"/>
      <c r="G20" s="7"/>
      <c r="H20" s="7"/>
      <c r="I20" s="7"/>
      <c r="J20" s="7"/>
      <c r="K20" s="3"/>
      <c r="L20" s="23">
        <v>1002.35</v>
      </c>
      <c r="M20" s="55" t="s">
        <v>52</v>
      </c>
      <c r="N20" s="48"/>
    </row>
    <row r="21" spans="1:14" x14ac:dyDescent="0.2">
      <c r="A21" s="45"/>
      <c r="B21" s="42">
        <f t="shared" si="0"/>
        <v>0</v>
      </c>
      <c r="C21" s="10">
        <f t="shared" si="1"/>
        <v>0</v>
      </c>
      <c r="D21" s="54"/>
      <c r="E21" s="7"/>
      <c r="F21" s="7"/>
      <c r="G21" s="7"/>
      <c r="H21" s="7"/>
      <c r="I21" s="7"/>
      <c r="J21" s="7"/>
      <c r="K21" s="3"/>
      <c r="L21" s="23">
        <v>156.25</v>
      </c>
      <c r="M21" s="55" t="s">
        <v>52</v>
      </c>
      <c r="N21" s="48"/>
    </row>
    <row r="22" spans="1:14" x14ac:dyDescent="0.2">
      <c r="A22" s="45"/>
      <c r="B22" s="42">
        <f t="shared" si="0"/>
        <v>0</v>
      </c>
      <c r="C22" s="10">
        <f t="shared" si="1"/>
        <v>0</v>
      </c>
      <c r="D22" s="54"/>
      <c r="E22" s="7"/>
      <c r="F22" s="7"/>
      <c r="G22" s="7"/>
      <c r="H22" s="7"/>
      <c r="I22" s="7"/>
      <c r="J22" s="7"/>
      <c r="K22" s="3"/>
      <c r="L22" s="23">
        <v>1150</v>
      </c>
      <c r="M22" s="55" t="s">
        <v>53</v>
      </c>
      <c r="N22" s="48"/>
    </row>
    <row r="23" spans="1:14" x14ac:dyDescent="0.2">
      <c r="A23" s="45"/>
      <c r="B23" s="42">
        <f t="shared" si="0"/>
        <v>0</v>
      </c>
      <c r="C23" s="10">
        <f t="shared" si="1"/>
        <v>0</v>
      </c>
      <c r="D23" s="54"/>
      <c r="E23" s="7"/>
      <c r="F23" s="7"/>
      <c r="G23" s="7"/>
      <c r="H23" s="7"/>
      <c r="I23" s="7"/>
      <c r="J23" s="7"/>
      <c r="K23" s="3"/>
      <c r="L23" s="23">
        <v>600</v>
      </c>
      <c r="M23" s="55" t="s">
        <v>54</v>
      </c>
      <c r="N23" s="48"/>
    </row>
    <row r="24" spans="1:14" x14ac:dyDescent="0.2">
      <c r="A24" s="45"/>
      <c r="B24" s="42">
        <f t="shared" si="0"/>
        <v>0</v>
      </c>
      <c r="C24" s="10">
        <f t="shared" si="1"/>
        <v>0</v>
      </c>
      <c r="D24" s="54"/>
      <c r="E24" s="7"/>
      <c r="F24" s="7"/>
      <c r="G24" s="7"/>
      <c r="H24" s="7"/>
      <c r="I24" s="7"/>
      <c r="J24" s="7"/>
      <c r="K24" s="3"/>
      <c r="L24" s="23">
        <v>170.02</v>
      </c>
      <c r="M24" s="55" t="s">
        <v>63</v>
      </c>
      <c r="N24" s="48"/>
    </row>
    <row r="25" spans="1:14" x14ac:dyDescent="0.2">
      <c r="A25" s="45"/>
      <c r="B25" s="42">
        <f t="shared" si="0"/>
        <v>0</v>
      </c>
      <c r="C25" s="10">
        <f t="shared" si="1"/>
        <v>0</v>
      </c>
      <c r="D25" s="54"/>
      <c r="E25" s="7"/>
      <c r="F25" s="7"/>
      <c r="G25" s="7"/>
      <c r="H25" s="7"/>
      <c r="I25" s="7"/>
      <c r="J25" s="7"/>
      <c r="K25" s="3"/>
      <c r="L25" s="23">
        <v>800</v>
      </c>
      <c r="M25" s="55" t="s">
        <v>55</v>
      </c>
      <c r="N25" s="48"/>
    </row>
    <row r="26" spans="1:14" x14ac:dyDescent="0.2">
      <c r="A26" s="46"/>
      <c r="B26" s="42">
        <f t="shared" si="0"/>
        <v>0</v>
      </c>
      <c r="C26" s="10">
        <f t="shared" si="1"/>
        <v>0</v>
      </c>
      <c r="D26" s="54"/>
      <c r="E26" s="7"/>
      <c r="F26" s="7"/>
      <c r="G26" s="7"/>
      <c r="H26" s="7"/>
      <c r="I26" s="7"/>
      <c r="J26" s="7"/>
      <c r="K26" s="3"/>
      <c r="L26" s="3">
        <v>610.21</v>
      </c>
      <c r="M26" s="55" t="s">
        <v>65</v>
      </c>
      <c r="N26" s="48"/>
    </row>
    <row r="27" spans="1:14" x14ac:dyDescent="0.2">
      <c r="A27" s="6"/>
      <c r="B27" s="7">
        <v>0</v>
      </c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  <c r="N27" s="14"/>
    </row>
    <row r="28" spans="1:14" x14ac:dyDescent="0.2">
      <c r="A28" s="7">
        <f>SUM(A6:A27)</f>
        <v>7035</v>
      </c>
      <c r="B28" s="7">
        <f>SUM(B6:B27)</f>
        <v>4019.9999999999968</v>
      </c>
      <c r="C28" s="11">
        <f>SUM(C6:C27)</f>
        <v>3015.0000000000032</v>
      </c>
      <c r="D28" s="11">
        <f>SUM(D6:D27)</f>
        <v>295</v>
      </c>
      <c r="E28" s="11">
        <f>SUM(E6:E27)</f>
        <v>0</v>
      </c>
      <c r="F28" s="11">
        <f t="shared" ref="F28:G28" si="2">SUM(F6:F27)</f>
        <v>243.51</v>
      </c>
      <c r="G28" s="11">
        <f t="shared" si="2"/>
        <v>396.78</v>
      </c>
      <c r="H28" s="11">
        <f t="shared" ref="H28" si="3">SUM(H6:H27)</f>
        <v>0</v>
      </c>
      <c r="I28" s="11">
        <f t="shared" ref="I28" si="4">SUM(I6:I27)</f>
        <v>0</v>
      </c>
      <c r="J28" s="11">
        <f>SUM(J6:J27)</f>
        <v>1092.9599999999998</v>
      </c>
      <c r="K28" s="20">
        <f>SUM(K6:K27)</f>
        <v>3116.69</v>
      </c>
      <c r="L28" s="3">
        <f>SUM(L6:L27)</f>
        <v>6751.3300000000008</v>
      </c>
      <c r="M28" s="3"/>
      <c r="N28" s="15">
        <f>SUM(B28:M28)</f>
        <v>18931.27</v>
      </c>
    </row>
    <row r="30" spans="1:14" ht="19" x14ac:dyDescent="0.25">
      <c r="A30" s="2" t="s">
        <v>35</v>
      </c>
      <c r="B30" s="1"/>
      <c r="C30" s="1"/>
      <c r="D30" s="1"/>
      <c r="E30" s="1"/>
      <c r="F30" s="1"/>
      <c r="G30" s="1"/>
      <c r="H30" s="1"/>
      <c r="I30" s="1"/>
      <c r="J30" s="1"/>
      <c r="K30" s="1" t="s">
        <v>15</v>
      </c>
    </row>
    <row r="31" spans="1:14" x14ac:dyDescent="0.2">
      <c r="A31" s="1" t="s">
        <v>0</v>
      </c>
      <c r="B31" s="1" t="s">
        <v>2</v>
      </c>
      <c r="C31" s="1" t="s">
        <v>4</v>
      </c>
      <c r="D31" s="1"/>
      <c r="E31" s="1" t="s">
        <v>5</v>
      </c>
      <c r="F31" s="1" t="s">
        <v>7</v>
      </c>
      <c r="G31" s="1" t="s">
        <v>67</v>
      </c>
      <c r="H31" s="1" t="s">
        <v>9</v>
      </c>
      <c r="I31" s="1" t="s">
        <v>11</v>
      </c>
      <c r="J31" s="1" t="s">
        <v>13</v>
      </c>
      <c r="K31" s="1" t="s">
        <v>34</v>
      </c>
    </row>
    <row r="32" spans="1:14" ht="16" thickBot="1" x14ac:dyDescent="0.25">
      <c r="A32" s="5" t="s">
        <v>1</v>
      </c>
      <c r="B32" s="5" t="s">
        <v>3</v>
      </c>
      <c r="C32" s="5" t="s">
        <v>3</v>
      </c>
      <c r="D32" s="5"/>
      <c r="E32" s="5" t="s">
        <v>6</v>
      </c>
      <c r="F32" s="5" t="s">
        <v>8</v>
      </c>
      <c r="G32" s="5" t="s">
        <v>68</v>
      </c>
      <c r="H32" s="5" t="s">
        <v>10</v>
      </c>
      <c r="I32" s="5" t="s">
        <v>12</v>
      </c>
      <c r="J32" s="5" t="s">
        <v>14</v>
      </c>
      <c r="K32" s="5" t="s">
        <v>16</v>
      </c>
    </row>
    <row r="33" spans="1:11" x14ac:dyDescent="0.2">
      <c r="A33" s="6">
        <v>1011.09</v>
      </c>
      <c r="B33" s="6">
        <v>393.09</v>
      </c>
      <c r="C33" s="6">
        <v>300.17</v>
      </c>
      <c r="D33" s="6"/>
      <c r="E33" s="6"/>
      <c r="F33" s="6">
        <v>100</v>
      </c>
      <c r="G33" s="6">
        <v>423.27</v>
      </c>
      <c r="H33" s="6"/>
      <c r="I33" s="6">
        <v>16.2</v>
      </c>
      <c r="J33" s="6">
        <v>344</v>
      </c>
      <c r="K33" s="6">
        <v>8</v>
      </c>
    </row>
    <row r="34" spans="1:11" x14ac:dyDescent="0.2">
      <c r="A34" s="7">
        <v>842.57</v>
      </c>
      <c r="B34" s="7">
        <v>739.24</v>
      </c>
      <c r="C34" s="7">
        <v>16.75</v>
      </c>
      <c r="D34" s="7"/>
      <c r="E34" s="7"/>
      <c r="F34" s="7"/>
      <c r="G34" s="7">
        <v>287.45</v>
      </c>
      <c r="H34" s="7"/>
      <c r="I34" s="7">
        <v>43.53</v>
      </c>
      <c r="J34" s="7">
        <v>20</v>
      </c>
      <c r="K34" s="7"/>
    </row>
    <row r="35" spans="1:11" x14ac:dyDescent="0.2">
      <c r="A35" s="7">
        <v>842.57</v>
      </c>
      <c r="B35" s="7"/>
      <c r="C35" s="7">
        <v>51.09</v>
      </c>
      <c r="D35" s="7"/>
      <c r="E35" s="7"/>
      <c r="F35" s="7"/>
      <c r="G35" s="7">
        <v>219.27</v>
      </c>
      <c r="H35" s="7"/>
      <c r="I35" s="7"/>
      <c r="J35" s="7"/>
      <c r="K35" s="7"/>
    </row>
    <row r="36" spans="1:11" x14ac:dyDescent="0.2">
      <c r="A36" s="7"/>
      <c r="B36" s="7"/>
      <c r="C36" s="7">
        <v>38.89</v>
      </c>
      <c r="D36" s="7"/>
      <c r="E36" s="7"/>
      <c r="F36" s="7"/>
      <c r="G36" s="7">
        <v>243.47</v>
      </c>
      <c r="H36" s="7"/>
      <c r="I36" s="7"/>
      <c r="J36" s="7"/>
      <c r="K36" s="7"/>
    </row>
    <row r="37" spans="1:11" x14ac:dyDescent="0.2">
      <c r="A37" s="7"/>
      <c r="B37" s="7"/>
      <c r="C37" s="7">
        <v>113.74</v>
      </c>
      <c r="D37" s="7"/>
      <c r="E37" s="7"/>
      <c r="F37" s="7"/>
      <c r="G37" s="24">
        <v>215.92</v>
      </c>
      <c r="H37" s="7"/>
      <c r="I37" s="7"/>
      <c r="J37" s="7"/>
      <c r="K37" s="7"/>
    </row>
    <row r="38" spans="1:11" x14ac:dyDescent="0.2">
      <c r="A38" s="7"/>
      <c r="B38" s="7"/>
      <c r="C38" s="7">
        <v>63.99</v>
      </c>
      <c r="D38" s="7"/>
      <c r="E38" s="7"/>
      <c r="F38" s="7"/>
      <c r="G38" s="7">
        <v>362.22</v>
      </c>
      <c r="H38" s="7"/>
      <c r="I38" s="7"/>
      <c r="J38" s="7"/>
      <c r="K38" s="7"/>
    </row>
    <row r="39" spans="1:11" x14ac:dyDescent="0.2">
      <c r="A39" s="7"/>
      <c r="B39" s="7"/>
      <c r="C39" s="7">
        <v>59.99</v>
      </c>
      <c r="D39" s="7"/>
      <c r="E39" s="7"/>
      <c r="F39" s="7"/>
      <c r="G39" s="7">
        <v>341.26</v>
      </c>
      <c r="H39" s="7"/>
      <c r="I39" s="7"/>
      <c r="J39" s="7"/>
      <c r="K39" s="7"/>
    </row>
    <row r="40" spans="1:1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7">
        <f>SUM(A33:A38)</f>
        <v>2696.23</v>
      </c>
      <c r="B47" s="7">
        <f t="shared" ref="B47:K47" si="5">SUM(B33:B37)</f>
        <v>1132.33</v>
      </c>
      <c r="C47" s="7">
        <f>SUM(C33:C46)</f>
        <v>644.62</v>
      </c>
      <c r="D47" s="7"/>
      <c r="E47" s="7">
        <f t="shared" si="5"/>
        <v>0</v>
      </c>
      <c r="F47" s="7">
        <f t="shared" si="5"/>
        <v>100</v>
      </c>
      <c r="G47" s="17">
        <f>SUM(G33:G39)</f>
        <v>2092.86</v>
      </c>
      <c r="H47" s="7">
        <f t="shared" si="5"/>
        <v>0</v>
      </c>
      <c r="I47" s="7">
        <f t="shared" si="5"/>
        <v>59.730000000000004</v>
      </c>
      <c r="J47" s="7">
        <f t="shared" si="5"/>
        <v>364</v>
      </c>
      <c r="K47" s="7">
        <f t="shared" si="5"/>
        <v>8</v>
      </c>
    </row>
    <row r="49" spans="1:12" x14ac:dyDescent="0.2">
      <c r="B49" s="1" t="s">
        <v>21</v>
      </c>
      <c r="C49" s="1" t="s">
        <v>32</v>
      </c>
      <c r="D49" s="1"/>
      <c r="E49" s="1"/>
      <c r="F49" s="1" t="s">
        <v>23</v>
      </c>
      <c r="G49" s="1"/>
      <c r="H49" s="1"/>
      <c r="I49" s="1"/>
      <c r="J49" s="1"/>
    </row>
    <row r="50" spans="1:12" x14ac:dyDescent="0.2">
      <c r="A50" s="1" t="s">
        <v>17</v>
      </c>
      <c r="B50" s="1" t="s">
        <v>19</v>
      </c>
      <c r="C50" s="1" t="s">
        <v>33</v>
      </c>
      <c r="D50" s="1"/>
      <c r="E50" s="1" t="s">
        <v>70</v>
      </c>
      <c r="F50" s="1" t="s">
        <v>31</v>
      </c>
      <c r="G50" s="1" t="s">
        <v>25</v>
      </c>
      <c r="H50" s="1" t="s">
        <v>27</v>
      </c>
      <c r="I50" s="1" t="s">
        <v>29</v>
      </c>
      <c r="J50" s="1"/>
    </row>
    <row r="51" spans="1:12" ht="16" thickBot="1" x14ac:dyDescent="0.25">
      <c r="A51" s="5" t="s">
        <v>18</v>
      </c>
      <c r="B51" s="5" t="s">
        <v>20</v>
      </c>
      <c r="C51" s="5" t="s">
        <v>22</v>
      </c>
      <c r="D51" s="5"/>
      <c r="E51" s="5" t="s">
        <v>71</v>
      </c>
      <c r="F51" s="5" t="s">
        <v>24</v>
      </c>
      <c r="G51" s="5" t="s">
        <v>26</v>
      </c>
      <c r="H51" s="5" t="s">
        <v>28</v>
      </c>
      <c r="I51" s="5" t="s">
        <v>30</v>
      </c>
      <c r="J51" s="5" t="s">
        <v>46</v>
      </c>
      <c r="K51" s="5" t="s">
        <v>37</v>
      </c>
    </row>
    <row r="52" spans="1:12" x14ac:dyDescent="0.2">
      <c r="A52" s="6">
        <v>250</v>
      </c>
      <c r="B52" s="25">
        <v>23.38</v>
      </c>
      <c r="C52" s="6">
        <v>76.73</v>
      </c>
      <c r="D52" s="6"/>
      <c r="E52" s="6">
        <v>97.21</v>
      </c>
      <c r="F52" s="6"/>
      <c r="G52" s="6"/>
      <c r="H52" s="6">
        <v>33.36</v>
      </c>
      <c r="I52" s="6"/>
      <c r="J52" s="6">
        <v>2916.7</v>
      </c>
      <c r="K52" s="6">
        <v>100</v>
      </c>
      <c r="L52" t="s">
        <v>47</v>
      </c>
    </row>
    <row r="53" spans="1:12" x14ac:dyDescent="0.2">
      <c r="A53" s="7">
        <v>178.89</v>
      </c>
      <c r="B53" s="6">
        <v>50.45</v>
      </c>
      <c r="C53" s="7">
        <v>99.49</v>
      </c>
      <c r="D53" s="7"/>
      <c r="E53" s="7">
        <v>710.94</v>
      </c>
      <c r="F53" s="7"/>
      <c r="G53" s="7"/>
      <c r="H53" s="7">
        <v>40</v>
      </c>
      <c r="I53" s="7"/>
      <c r="J53" s="7"/>
      <c r="K53" s="7">
        <v>100</v>
      </c>
      <c r="L53" t="s">
        <v>66</v>
      </c>
    </row>
    <row r="54" spans="1:12" x14ac:dyDescent="0.2">
      <c r="A54" s="7"/>
      <c r="B54" s="7">
        <v>116.05</v>
      </c>
      <c r="C54" s="7"/>
      <c r="D54" s="7"/>
      <c r="E54" s="7">
        <v>126.55</v>
      </c>
      <c r="F54" s="7"/>
      <c r="G54" s="7"/>
      <c r="H54" s="7">
        <v>23.54</v>
      </c>
      <c r="I54" s="7"/>
      <c r="J54" s="7"/>
      <c r="K54" s="7">
        <v>97.68</v>
      </c>
      <c r="L54" t="s">
        <v>72</v>
      </c>
    </row>
    <row r="55" spans="1:12" x14ac:dyDescent="0.2">
      <c r="A55" s="7"/>
      <c r="B55" s="7">
        <v>325.67</v>
      </c>
      <c r="C55" s="7"/>
      <c r="D55" s="7"/>
      <c r="E55" s="7">
        <v>785.47</v>
      </c>
      <c r="F55" s="7"/>
      <c r="G55" s="7"/>
      <c r="H55" s="7">
        <v>16.5</v>
      </c>
      <c r="I55" s="7"/>
      <c r="J55" s="7"/>
      <c r="K55" s="7">
        <v>232.79</v>
      </c>
      <c r="L55" t="s">
        <v>49</v>
      </c>
    </row>
    <row r="56" spans="1:12" x14ac:dyDescent="0.2">
      <c r="A56" s="7"/>
      <c r="B56" s="7">
        <v>83.93</v>
      </c>
      <c r="C56" s="7"/>
      <c r="D56" s="7"/>
      <c r="E56" s="7"/>
      <c r="F56" s="7"/>
      <c r="G56" s="7"/>
      <c r="H56" s="24">
        <v>77.28</v>
      </c>
      <c r="I56" s="7"/>
      <c r="J56" s="7"/>
      <c r="K56" s="7">
        <v>100</v>
      </c>
      <c r="L56" t="s">
        <v>74</v>
      </c>
    </row>
    <row r="57" spans="1:12" x14ac:dyDescent="0.2">
      <c r="A57" s="7"/>
      <c r="B57" s="7">
        <v>127.75</v>
      </c>
      <c r="C57" s="7"/>
      <c r="D57" s="7"/>
      <c r="E57" s="7"/>
      <c r="F57" s="7"/>
      <c r="G57" s="7"/>
      <c r="H57" s="7">
        <v>248.33</v>
      </c>
      <c r="I57" s="7"/>
      <c r="J57" s="7"/>
      <c r="K57" s="7">
        <v>44.28</v>
      </c>
      <c r="L57" t="s">
        <v>76</v>
      </c>
    </row>
    <row r="58" spans="1:12" x14ac:dyDescent="0.2">
      <c r="A58" s="7"/>
      <c r="B58" s="7">
        <v>23.03</v>
      </c>
      <c r="C58" s="7"/>
      <c r="D58" s="7"/>
      <c r="E58" s="7"/>
      <c r="F58" s="7"/>
      <c r="G58" s="7"/>
      <c r="H58" s="7">
        <v>375.99</v>
      </c>
      <c r="I58" s="7"/>
      <c r="J58" s="7"/>
      <c r="K58" s="7"/>
      <c r="L58" t="s">
        <v>50</v>
      </c>
    </row>
    <row r="59" spans="1:12" x14ac:dyDescent="0.2">
      <c r="A59" s="7"/>
      <c r="B59" s="7">
        <v>54</v>
      </c>
      <c r="C59" s="7"/>
      <c r="D59" s="7"/>
      <c r="E59" s="7"/>
      <c r="F59" s="7"/>
      <c r="G59" s="7"/>
      <c r="H59" s="7">
        <v>173.25</v>
      </c>
      <c r="I59" s="7"/>
      <c r="J59" s="7"/>
      <c r="K59" s="7">
        <v>206.39</v>
      </c>
      <c r="L59" t="s">
        <v>51</v>
      </c>
    </row>
    <row r="60" spans="1:12" x14ac:dyDescent="0.2">
      <c r="A60" s="7"/>
      <c r="B60" s="7">
        <v>34</v>
      </c>
      <c r="C60" s="7"/>
      <c r="D60" s="7"/>
      <c r="E60" s="7"/>
      <c r="F60" s="7"/>
      <c r="G60" s="7"/>
      <c r="H60" s="7">
        <v>295.87</v>
      </c>
      <c r="I60" s="7"/>
      <c r="J60" s="7"/>
      <c r="K60" s="7">
        <v>21.48</v>
      </c>
      <c r="L60" t="s">
        <v>75</v>
      </c>
    </row>
    <row r="61" spans="1:12" x14ac:dyDescent="0.2">
      <c r="A61" s="7"/>
      <c r="B61" s="7">
        <v>104.36</v>
      </c>
      <c r="C61" s="7"/>
      <c r="D61" s="7"/>
      <c r="E61" s="7"/>
      <c r="F61" s="7"/>
      <c r="G61" s="7"/>
      <c r="H61" s="7">
        <v>31.91</v>
      </c>
      <c r="I61" s="7"/>
      <c r="J61" s="7"/>
      <c r="K61" s="7">
        <v>38.22</v>
      </c>
      <c r="L61" t="s">
        <v>77</v>
      </c>
    </row>
    <row r="62" spans="1:12" x14ac:dyDescent="0.2">
      <c r="A62" s="7"/>
      <c r="B62" s="7">
        <v>8.6</v>
      </c>
      <c r="C62" s="7"/>
      <c r="D62" s="7"/>
      <c r="E62" s="7"/>
      <c r="F62" s="7"/>
      <c r="G62" s="7"/>
      <c r="H62" s="7">
        <v>124</v>
      </c>
      <c r="I62" s="7"/>
      <c r="J62" s="7"/>
      <c r="K62" s="7">
        <v>200</v>
      </c>
      <c r="L62" t="s">
        <v>78</v>
      </c>
    </row>
    <row r="63" spans="1:12" x14ac:dyDescent="0.2">
      <c r="A63" s="7"/>
      <c r="B63" s="3"/>
      <c r="C63" s="7"/>
      <c r="D63" s="7"/>
      <c r="E63" s="7"/>
      <c r="F63" s="7"/>
      <c r="G63" s="7"/>
      <c r="H63" s="7">
        <v>25.53</v>
      </c>
      <c r="I63" s="7"/>
      <c r="J63" s="7"/>
      <c r="K63" s="7">
        <v>1180</v>
      </c>
      <c r="L63" t="s">
        <v>53</v>
      </c>
    </row>
    <row r="64" spans="1:12" x14ac:dyDescent="0.2">
      <c r="A64" s="7"/>
      <c r="C64" s="7"/>
      <c r="D64" s="7"/>
      <c r="E64" s="7"/>
      <c r="F64" s="7"/>
      <c r="G64" s="7"/>
      <c r="H64" s="7">
        <v>561.34</v>
      </c>
      <c r="I64" s="7"/>
      <c r="J64" s="7"/>
      <c r="K64" s="7">
        <v>600</v>
      </c>
      <c r="L64" t="s">
        <v>54</v>
      </c>
    </row>
    <row r="65" spans="1:12" x14ac:dyDescent="0.2">
      <c r="A65" s="7"/>
      <c r="B65" s="7"/>
      <c r="C65" s="7"/>
      <c r="D65" s="7"/>
      <c r="E65" s="7"/>
      <c r="F65" s="7"/>
      <c r="G65" s="7"/>
      <c r="H65" s="26">
        <v>126.12</v>
      </c>
      <c r="I65" s="7"/>
      <c r="J65" s="7"/>
      <c r="K65" s="7">
        <v>800</v>
      </c>
      <c r="L65" t="s">
        <v>55</v>
      </c>
    </row>
    <row r="66" spans="1:12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>
        <v>4697.21</v>
      </c>
      <c r="L66" t="s">
        <v>69</v>
      </c>
    </row>
    <row r="67" spans="1:12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>
        <v>500</v>
      </c>
      <c r="L67" t="s">
        <v>73</v>
      </c>
    </row>
    <row r="68" spans="1:1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2" x14ac:dyDescent="0.2">
      <c r="A69" s="7">
        <f t="shared" ref="A69:G69" si="6">SUM(A52:A62)</f>
        <v>428.89</v>
      </c>
      <c r="B69" s="7">
        <f>SUM(B52:B62)</f>
        <v>951.22</v>
      </c>
      <c r="C69" s="7">
        <f t="shared" si="6"/>
        <v>176.22</v>
      </c>
      <c r="D69" s="7"/>
      <c r="E69" s="7">
        <f t="shared" si="6"/>
        <v>1720.17</v>
      </c>
      <c r="F69" s="7">
        <f t="shared" si="6"/>
        <v>0</v>
      </c>
      <c r="G69" s="7">
        <f t="shared" si="6"/>
        <v>0</v>
      </c>
      <c r="H69" s="7">
        <f>SUM(H52:H65)</f>
        <v>2153.02</v>
      </c>
      <c r="I69" s="17">
        <f>SUM(I52:I62)</f>
        <v>0</v>
      </c>
      <c r="J69" s="7">
        <f>SUM(J52:J68)</f>
        <v>2916.7</v>
      </c>
      <c r="K69" s="19">
        <f>SUM(K52:K67)</f>
        <v>8918.0499999999993</v>
      </c>
    </row>
    <row r="71" spans="1:12" x14ac:dyDescent="0.2">
      <c r="I71" s="12" t="s">
        <v>40</v>
      </c>
      <c r="J71" s="12"/>
      <c r="K71" s="13">
        <f>A47+B47+C47+E47+F47+G47+H47+I47+J47+K47+A69+B69+C69+E69+F69+G69+H69+I69+J69+K69</f>
        <v>24362.04</v>
      </c>
    </row>
    <row r="73" spans="1:12" x14ac:dyDescent="0.2">
      <c r="A73" t="s">
        <v>41</v>
      </c>
      <c r="C73" s="27">
        <v>11273.38</v>
      </c>
      <c r="D73" s="27"/>
    </row>
    <row r="74" spans="1:12" x14ac:dyDescent="0.2">
      <c r="A74" t="s">
        <v>42</v>
      </c>
      <c r="C74" s="16">
        <f>+N28</f>
        <v>18931.27</v>
      </c>
      <c r="D74" s="16"/>
    </row>
    <row r="75" spans="1:12" x14ac:dyDescent="0.2">
      <c r="A75" t="s">
        <v>43</v>
      </c>
      <c r="C75" s="16">
        <f>K71</f>
        <v>24362.04</v>
      </c>
      <c r="D75" s="16"/>
    </row>
    <row r="77" spans="1:12" x14ac:dyDescent="0.2">
      <c r="A77" t="s">
        <v>44</v>
      </c>
      <c r="C77" s="16">
        <f>C73+C74-C75</f>
        <v>5842.6100000000006</v>
      </c>
      <c r="D77" s="16"/>
    </row>
    <row r="79" spans="1:12" x14ac:dyDescent="0.2">
      <c r="A79" s="21" t="s">
        <v>56</v>
      </c>
      <c r="C79" s="18">
        <v>-23.08</v>
      </c>
      <c r="D79" s="18"/>
    </row>
    <row r="81" spans="1:4" x14ac:dyDescent="0.2">
      <c r="A81" t="s">
        <v>57</v>
      </c>
      <c r="C81" s="22">
        <f>C77-C79</f>
        <v>5865.6900000000005</v>
      </c>
      <c r="D81" s="22"/>
    </row>
  </sheetData>
  <mergeCells count="1">
    <mergeCell ref="A1:K1"/>
  </mergeCells>
  <phoneticPr fontId="4" type="noConversion"/>
  <printOptions gridLines="1"/>
  <pageMargins left="0.25" right="0.25" top="0.75" bottom="0.75" header="0.3" footer="0.3"/>
  <pageSetup scale="80" orientation="landscape" horizontalDpi="4294967293" verticalDpi="4294967293" r:id="rId1"/>
  <legacyDrawing r:id="rId2"/>
  <extLst>
    <ext xmlns:mx="http://schemas.microsoft.com/office/mac/excel/2008/main" uri="{64002731-A6B0-56B0-2670-7721B7C09600}">
      <mx:PLV Mode="0" OnePage="0" WScale="9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Income &amp; Expense 18-19</vt:lpstr>
      <vt:lpstr>Actuals to Budget 18-19</vt:lpstr>
      <vt:lpstr>Budget</vt:lpstr>
      <vt:lpstr>Sheet2</vt:lpstr>
      <vt:lpstr>Kevin - 16-17 Income &amp; Expenses</vt:lpstr>
      <vt:lpstr>Sheet3</vt:lpstr>
      <vt:lpstr>'Income &amp; Expense 18-19'!Print_Area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Michele Walters</cp:lastModifiedBy>
  <cp:lastPrinted>2019-03-29T17:21:52Z</cp:lastPrinted>
  <dcterms:created xsi:type="dcterms:W3CDTF">2015-01-09T17:34:35Z</dcterms:created>
  <dcterms:modified xsi:type="dcterms:W3CDTF">2019-04-01T18:34:42Z</dcterms:modified>
</cp:coreProperties>
</file>